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ownloads\"/>
    </mc:Choice>
  </mc:AlternateContent>
  <xr:revisionPtr revIDLastSave="0" documentId="8_{CAF63CB3-61D5-44DF-8643-6A65923CDFDF}" xr6:coauthVersionLast="47" xr6:coauthVersionMax="47" xr10:uidLastSave="{00000000-0000-0000-0000-000000000000}"/>
  <bookViews>
    <workbookView xWindow="-108" yWindow="-108" windowWidth="23256" windowHeight="12576" xr2:uid="{51EDEDA3-D974-40DE-A807-05944E004EB3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1" i="1" l="1"/>
  <c r="Y41" i="1"/>
  <c r="Z41" i="1"/>
  <c r="P41" i="1"/>
  <c r="Q41" i="1"/>
  <c r="R41" i="1"/>
  <c r="S41" i="1" s="1"/>
  <c r="T41" i="1" s="1"/>
  <c r="U41" i="1" s="1"/>
  <c r="V41" i="1" s="1"/>
  <c r="W41" i="1" s="1"/>
  <c r="M41" i="1"/>
  <c r="N41" i="1" s="1"/>
  <c r="O41" i="1" s="1"/>
  <c r="J41" i="1"/>
  <c r="K41" i="1"/>
  <c r="L41" i="1"/>
  <c r="I41" i="1"/>
  <c r="H41" i="1"/>
  <c r="H40" i="2"/>
  <c r="G40" i="2"/>
  <c r="G41" i="1"/>
  <c r="V40" i="1"/>
  <c r="W40" i="1"/>
  <c r="X40" i="1"/>
  <c r="Y40" i="1"/>
  <c r="Z40" i="1"/>
  <c r="Q40" i="1"/>
  <c r="R40" i="1"/>
  <c r="S40" i="1"/>
  <c r="T40" i="1"/>
  <c r="U40" i="1"/>
  <c r="L40" i="1"/>
  <c r="M40" i="1"/>
  <c r="N40" i="1"/>
  <c r="O40" i="1"/>
  <c r="P40" i="1"/>
  <c r="I40" i="1"/>
  <c r="J40" i="1"/>
  <c r="K40" i="1"/>
  <c r="H40" i="1"/>
  <c r="G40" i="1"/>
  <c r="H39" i="2"/>
  <c r="G39" i="2"/>
  <c r="G35" i="1"/>
  <c r="F37" i="1"/>
  <c r="F35" i="1"/>
  <c r="F36" i="1"/>
  <c r="C39" i="1"/>
  <c r="C40" i="1"/>
  <c r="I29" i="1"/>
  <c r="H29" i="1"/>
  <c r="G29" i="1"/>
  <c r="G28" i="1"/>
  <c r="G25" i="1"/>
  <c r="Y4" i="1"/>
  <c r="G13" i="1"/>
  <c r="G18" i="1" s="1"/>
  <c r="G20" i="1"/>
  <c r="U17" i="1"/>
  <c r="V17" i="1"/>
  <c r="W17" i="1"/>
  <c r="X17" i="1"/>
  <c r="Y17" i="1"/>
  <c r="Z17" i="1"/>
  <c r="O17" i="1"/>
  <c r="P17" i="1"/>
  <c r="Q17" i="1"/>
  <c r="R17" i="1"/>
  <c r="S17" i="1"/>
  <c r="T17" i="1"/>
  <c r="J17" i="1"/>
  <c r="K17" i="1"/>
  <c r="L17" i="1"/>
  <c r="M17" i="1"/>
  <c r="N17" i="1"/>
  <c r="I17" i="1"/>
  <c r="H17" i="1"/>
  <c r="G17" i="1"/>
  <c r="G24" i="1"/>
  <c r="C24" i="1"/>
  <c r="G23" i="1"/>
  <c r="G15" i="1"/>
  <c r="W3" i="1"/>
  <c r="G19" i="1" l="1"/>
  <c r="G9" i="1" s="1"/>
  <c r="G27" i="1" l="1"/>
  <c r="AH4" i="1" l="1"/>
  <c r="AI4" i="1" s="1"/>
  <c r="AF4" i="1" s="1"/>
  <c r="D48" i="1"/>
  <c r="E48" i="1" s="1"/>
  <c r="C38" i="1" s="1"/>
  <c r="Y21" i="1"/>
  <c r="Z21" i="1"/>
  <c r="Y22" i="1"/>
  <c r="Z22" i="1"/>
  <c r="W21" i="1"/>
  <c r="X21" i="1"/>
  <c r="W22" i="1"/>
  <c r="X22" i="1"/>
  <c r="U21" i="1"/>
  <c r="V21" i="1"/>
  <c r="U22" i="1"/>
  <c r="V22" i="1"/>
  <c r="S21" i="1"/>
  <c r="T21" i="1"/>
  <c r="S22" i="1"/>
  <c r="T22" i="1"/>
  <c r="Q21" i="1"/>
  <c r="R21" i="1"/>
  <c r="Q22" i="1"/>
  <c r="R22" i="1"/>
  <c r="O21" i="1"/>
  <c r="P21" i="1"/>
  <c r="O22" i="1"/>
  <c r="P22" i="1"/>
  <c r="M21" i="1"/>
  <c r="N21" i="1"/>
  <c r="M22" i="1"/>
  <c r="N22" i="1"/>
  <c r="K21" i="1"/>
  <c r="L21" i="1"/>
  <c r="K22" i="1"/>
  <c r="L22" i="1"/>
  <c r="I21" i="1"/>
  <c r="J21" i="1"/>
  <c r="I22" i="1"/>
  <c r="J22" i="1"/>
  <c r="H22" i="1"/>
  <c r="H21" i="1"/>
  <c r="G22" i="1"/>
  <c r="G21" i="1"/>
  <c r="D28" i="1" l="1"/>
  <c r="C38" i="2"/>
  <c r="C39" i="2" s="1"/>
  <c r="F35" i="2" s="1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Z22" i="2"/>
  <c r="X22" i="2"/>
  <c r="V22" i="2"/>
  <c r="T22" i="2"/>
  <c r="R22" i="2"/>
  <c r="P22" i="2"/>
  <c r="N22" i="2"/>
  <c r="L22" i="2"/>
  <c r="J22" i="2"/>
  <c r="H22" i="2"/>
  <c r="Z21" i="2"/>
  <c r="X21" i="2"/>
  <c r="V21" i="2"/>
  <c r="T21" i="2"/>
  <c r="R21" i="2"/>
  <c r="P21" i="2"/>
  <c r="N21" i="2"/>
  <c r="L21" i="2"/>
  <c r="J21" i="2"/>
  <c r="H21" i="2"/>
  <c r="G20" i="2"/>
  <c r="H20" i="2" s="1"/>
  <c r="I20" i="2" s="1"/>
  <c r="J20" i="2" s="1"/>
  <c r="K20" i="2" s="1"/>
  <c r="L20" i="2" s="1"/>
  <c r="M20" i="2" s="1"/>
  <c r="N20" i="2" s="1"/>
  <c r="O20" i="2" s="1"/>
  <c r="P20" i="2" s="1"/>
  <c r="Q20" i="2" s="1"/>
  <c r="R20" i="2" s="1"/>
  <c r="S20" i="2" s="1"/>
  <c r="T20" i="2" s="1"/>
  <c r="U20" i="2" s="1"/>
  <c r="V20" i="2" s="1"/>
  <c r="W20" i="2" s="1"/>
  <c r="X20" i="2" s="1"/>
  <c r="Y20" i="2" s="1"/>
  <c r="Z20" i="2" s="1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6" i="2"/>
  <c r="Z24" i="2" s="1"/>
  <c r="H15" i="2"/>
  <c r="I15" i="2" s="1"/>
  <c r="J15" i="2" s="1"/>
  <c r="K15" i="2" s="1"/>
  <c r="L15" i="2" s="1"/>
  <c r="M15" i="2" s="1"/>
  <c r="N15" i="2" s="1"/>
  <c r="O15" i="2" s="1"/>
  <c r="P15" i="2" s="1"/>
  <c r="Q15" i="2" s="1"/>
  <c r="R15" i="2" s="1"/>
  <c r="S15" i="2" s="1"/>
  <c r="T15" i="2" s="1"/>
  <c r="U15" i="2" s="1"/>
  <c r="V15" i="2" s="1"/>
  <c r="W15" i="2" s="1"/>
  <c r="X15" i="2" s="1"/>
  <c r="Y15" i="2" s="1"/>
  <c r="Z15" i="2" s="1"/>
  <c r="F12" i="2"/>
  <c r="Z33" i="2" s="1"/>
  <c r="R9" i="2"/>
  <c r="T9" i="2" s="1"/>
  <c r="G13" i="2" s="1"/>
  <c r="H13" i="2" s="1"/>
  <c r="I13" i="2" s="1"/>
  <c r="P23" i="2" l="1"/>
  <c r="P31" i="2" s="1"/>
  <c r="T24" i="2"/>
  <c r="AF3" i="2"/>
  <c r="AI12" i="2" s="1"/>
  <c r="AG13" i="2" s="1"/>
  <c r="H26" i="2" s="1"/>
  <c r="R23" i="2"/>
  <c r="R31" i="2" s="1"/>
  <c r="V24" i="2"/>
  <c r="T23" i="2"/>
  <c r="X23" i="2"/>
  <c r="Z23" i="2"/>
  <c r="L24" i="2"/>
  <c r="N24" i="2"/>
  <c r="J23" i="2"/>
  <c r="P24" i="2"/>
  <c r="H23" i="2"/>
  <c r="G18" i="2"/>
  <c r="G19" i="2"/>
  <c r="G27" i="2" s="1"/>
  <c r="Z31" i="2"/>
  <c r="AF6" i="2"/>
  <c r="V23" i="2"/>
  <c r="V31" i="2" s="1"/>
  <c r="R24" i="2"/>
  <c r="L23" i="2"/>
  <c r="H24" i="2"/>
  <c r="H31" i="2" s="1"/>
  <c r="X24" i="2"/>
  <c r="X31" i="2" s="1"/>
  <c r="N23" i="2"/>
  <c r="N31" i="2" s="1"/>
  <c r="J24" i="2"/>
  <c r="J31" i="2" s="1"/>
  <c r="L31" i="2" l="1"/>
  <c r="F32" i="2"/>
  <c r="F34" i="2" s="1"/>
  <c r="T31" i="2"/>
  <c r="H19" i="2"/>
  <c r="H18" i="2"/>
  <c r="H27" i="2" s="1"/>
  <c r="AF22" i="2"/>
  <c r="AF15" i="2"/>
  <c r="AF20" i="2"/>
  <c r="AF19" i="2"/>
  <c r="AF14" i="2"/>
  <c r="AF18" i="2"/>
  <c r="AF13" i="2"/>
  <c r="AH13" i="2" s="1"/>
  <c r="AF17" i="2"/>
  <c r="AF16" i="2"/>
  <c r="AF21" i="2"/>
  <c r="G28" i="2"/>
  <c r="G29" i="2" s="1"/>
  <c r="G34" i="2" s="1"/>
  <c r="H28" i="2" l="1"/>
  <c r="H29" i="2" s="1"/>
  <c r="I27" i="2"/>
  <c r="J13" i="2"/>
  <c r="I19" i="2"/>
  <c r="I18" i="2"/>
  <c r="H30" i="2"/>
  <c r="AI13" i="2"/>
  <c r="H34" i="2" l="1"/>
  <c r="I28" i="2"/>
  <c r="I29" i="2" s="1"/>
  <c r="I34" i="2" s="1"/>
  <c r="I39" i="2" s="1"/>
  <c r="AG14" i="2"/>
  <c r="K13" i="2"/>
  <c r="J19" i="2"/>
  <c r="J18" i="2"/>
  <c r="I40" i="2" l="1"/>
  <c r="L13" i="2"/>
  <c r="K18" i="2"/>
  <c r="K19" i="2"/>
  <c r="K27" i="2"/>
  <c r="J26" i="2"/>
  <c r="J27" i="2" s="1"/>
  <c r="AH14" i="2"/>
  <c r="Q25" i="1"/>
  <c r="R25" i="1"/>
  <c r="S25" i="1"/>
  <c r="T25" i="1"/>
  <c r="U25" i="1"/>
  <c r="V25" i="1"/>
  <c r="W25" i="1"/>
  <c r="X25" i="1"/>
  <c r="Y25" i="1"/>
  <c r="Z25" i="1"/>
  <c r="O25" i="1"/>
  <c r="P25" i="1"/>
  <c r="H25" i="1"/>
  <c r="I25" i="1"/>
  <c r="J25" i="1"/>
  <c r="K25" i="1"/>
  <c r="L25" i="1"/>
  <c r="M25" i="1"/>
  <c r="N25" i="1"/>
  <c r="F16" i="1"/>
  <c r="F12" i="1"/>
  <c r="C23" i="1" s="1"/>
  <c r="W23" i="1" l="1"/>
  <c r="N23" i="1"/>
  <c r="Z23" i="1"/>
  <c r="H23" i="1"/>
  <c r="V23" i="1"/>
  <c r="O23" i="1"/>
  <c r="R23" i="1"/>
  <c r="I23" i="1"/>
  <c r="J23" i="1"/>
  <c r="T23" i="1"/>
  <c r="M23" i="1"/>
  <c r="L23" i="1"/>
  <c r="S23" i="1"/>
  <c r="Y23" i="1"/>
  <c r="U23" i="1"/>
  <c r="K23" i="1"/>
  <c r="X23" i="1"/>
  <c r="Q23" i="1"/>
  <c r="P23" i="1"/>
  <c r="Z24" i="1"/>
  <c r="R24" i="1"/>
  <c r="J24" i="1"/>
  <c r="T24" i="1"/>
  <c r="Q24" i="1"/>
  <c r="W24" i="1"/>
  <c r="O24" i="1"/>
  <c r="H24" i="1"/>
  <c r="S24" i="1"/>
  <c r="I24" i="1"/>
  <c r="X24" i="1"/>
  <c r="P24" i="1"/>
  <c r="N24" i="1"/>
  <c r="L24" i="1"/>
  <c r="U24" i="1"/>
  <c r="M24" i="1"/>
  <c r="V24" i="1"/>
  <c r="K24" i="1"/>
  <c r="Y24" i="1"/>
  <c r="AF3" i="1"/>
  <c r="AF6" i="1" s="1"/>
  <c r="Z34" i="1"/>
  <c r="F33" i="1"/>
  <c r="J28" i="2"/>
  <c r="J29" i="2" s="1"/>
  <c r="J30" i="2"/>
  <c r="AI14" i="2"/>
  <c r="K28" i="2"/>
  <c r="K29" i="2" s="1"/>
  <c r="K34" i="2" s="1"/>
  <c r="K39" i="2" s="1"/>
  <c r="M13" i="2"/>
  <c r="L18" i="2"/>
  <c r="L19" i="2"/>
  <c r="U31" i="1" l="1"/>
  <c r="R31" i="1"/>
  <c r="S31" i="1"/>
  <c r="Y31" i="1"/>
  <c r="O31" i="1"/>
  <c r="V31" i="1"/>
  <c r="L31" i="1"/>
  <c r="H31" i="1"/>
  <c r="P31" i="1"/>
  <c r="M31" i="1"/>
  <c r="Z31" i="1"/>
  <c r="Q31" i="1"/>
  <c r="T31" i="1"/>
  <c r="G31" i="1"/>
  <c r="X31" i="1"/>
  <c r="J31" i="1"/>
  <c r="N31" i="1"/>
  <c r="K31" i="1"/>
  <c r="I31" i="1"/>
  <c r="W31" i="1"/>
  <c r="AI12" i="1"/>
  <c r="AG13" i="1" s="1"/>
  <c r="G26" i="1" s="1"/>
  <c r="J34" i="2"/>
  <c r="J39" i="2" s="1"/>
  <c r="J40" i="2" s="1"/>
  <c r="K40" i="2" s="1"/>
  <c r="N13" i="2"/>
  <c r="M19" i="2"/>
  <c r="M18" i="2"/>
  <c r="AG15" i="2"/>
  <c r="AF21" i="1" l="1"/>
  <c r="AF16" i="1"/>
  <c r="AF20" i="1"/>
  <c r="AF29" i="1"/>
  <c r="AF17" i="1"/>
  <c r="AF28" i="1"/>
  <c r="AF32" i="1"/>
  <c r="AF14" i="1"/>
  <c r="AF24" i="1"/>
  <c r="AF22" i="1"/>
  <c r="AF31" i="1"/>
  <c r="AF15" i="1"/>
  <c r="AF18" i="1"/>
  <c r="AF25" i="1"/>
  <c r="AF26" i="1"/>
  <c r="AF30" i="1"/>
  <c r="AF13" i="1"/>
  <c r="AH13" i="1" s="1"/>
  <c r="G30" i="1" s="1"/>
  <c r="AF23" i="1"/>
  <c r="AF19" i="1"/>
  <c r="AF27" i="1"/>
  <c r="M27" i="2"/>
  <c r="M28" i="2" s="1"/>
  <c r="M29" i="2" s="1"/>
  <c r="M34" i="2" s="1"/>
  <c r="M39" i="2" s="1"/>
  <c r="L26" i="2"/>
  <c r="L27" i="2" s="1"/>
  <c r="AH15" i="2"/>
  <c r="O13" i="2"/>
  <c r="N19" i="2"/>
  <c r="N18" i="2"/>
  <c r="AI13" i="1" l="1"/>
  <c r="AG14" i="1" s="1"/>
  <c r="H26" i="1" s="1"/>
  <c r="P13" i="2"/>
  <c r="O18" i="2"/>
  <c r="O19" i="2"/>
  <c r="L30" i="2"/>
  <c r="AI15" i="2"/>
  <c r="L28" i="2"/>
  <c r="L29" i="2" s="1"/>
  <c r="L34" i="2" s="1"/>
  <c r="L39" i="2" s="1"/>
  <c r="L40" i="2" s="1"/>
  <c r="M40" i="2" s="1"/>
  <c r="AH14" i="1" l="1"/>
  <c r="O27" i="2"/>
  <c r="O28" i="2" s="1"/>
  <c r="O29" i="2" s="1"/>
  <c r="O34" i="2" s="1"/>
  <c r="O39" i="2" s="1"/>
  <c r="AG16" i="2"/>
  <c r="P19" i="2"/>
  <c r="P18" i="2"/>
  <c r="Q13" i="2"/>
  <c r="AI14" i="1" l="1"/>
  <c r="AG15" i="1" s="1"/>
  <c r="H30" i="1"/>
  <c r="R13" i="2"/>
  <c r="Q19" i="2"/>
  <c r="Q18" i="2"/>
  <c r="N26" i="2"/>
  <c r="N27" i="2" s="1"/>
  <c r="AH16" i="2"/>
  <c r="AH15" i="1" l="1"/>
  <c r="I26" i="1"/>
  <c r="Q27" i="2"/>
  <c r="Q28" i="2" s="1"/>
  <c r="Q29" i="2" s="1"/>
  <c r="Q34" i="2" s="1"/>
  <c r="Q39" i="2" s="1"/>
  <c r="N28" i="2"/>
  <c r="N29" i="2" s="1"/>
  <c r="S13" i="2"/>
  <c r="R19" i="2"/>
  <c r="R18" i="2"/>
  <c r="N30" i="2"/>
  <c r="AI16" i="2"/>
  <c r="AI15" i="1" l="1"/>
  <c r="AG16" i="1" s="1"/>
  <c r="I30" i="1"/>
  <c r="N34" i="2"/>
  <c r="N39" i="2" s="1"/>
  <c r="N40" i="2" s="1"/>
  <c r="O40" i="2" s="1"/>
  <c r="S19" i="2"/>
  <c r="T13" i="2"/>
  <c r="S18" i="2"/>
  <c r="S27" i="2"/>
  <c r="AG17" i="2"/>
  <c r="H20" i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H15" i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R9" i="1"/>
  <c r="T9" i="1" s="1"/>
  <c r="AH16" i="1" l="1"/>
  <c r="J26" i="1"/>
  <c r="H13" i="1"/>
  <c r="S28" i="2"/>
  <c r="S29" i="2"/>
  <c r="S34" i="2" s="1"/>
  <c r="S39" i="2" s="1"/>
  <c r="P26" i="2"/>
  <c r="P27" i="2" s="1"/>
  <c r="AH17" i="2"/>
  <c r="U13" i="2"/>
  <c r="T19" i="2"/>
  <c r="T18" i="2"/>
  <c r="AI16" i="1" l="1"/>
  <c r="AG17" i="1" s="1"/>
  <c r="J30" i="1"/>
  <c r="H19" i="1"/>
  <c r="H18" i="1"/>
  <c r="I13" i="1"/>
  <c r="I18" i="1" s="1"/>
  <c r="P30" i="2"/>
  <c r="AI17" i="2"/>
  <c r="V13" i="2"/>
  <c r="U19" i="2"/>
  <c r="U18" i="2"/>
  <c r="U27" i="2"/>
  <c r="P28" i="2"/>
  <c r="P29" i="2" s="1"/>
  <c r="H27" i="1" l="1"/>
  <c r="H28" i="1" s="1"/>
  <c r="AH17" i="1"/>
  <c r="K26" i="1"/>
  <c r="J13" i="1"/>
  <c r="I19" i="1"/>
  <c r="P34" i="2"/>
  <c r="P39" i="2" s="1"/>
  <c r="P40" i="2" s="1"/>
  <c r="Q40" i="2" s="1"/>
  <c r="W13" i="2"/>
  <c r="V19" i="2"/>
  <c r="V18" i="2"/>
  <c r="U28" i="2"/>
  <c r="U29" i="2"/>
  <c r="U34" i="2" s="1"/>
  <c r="U39" i="2" s="1"/>
  <c r="AG18" i="2"/>
  <c r="H35" i="1" l="1"/>
  <c r="AI17" i="1"/>
  <c r="AG18" i="1" s="1"/>
  <c r="K30" i="1"/>
  <c r="I27" i="1"/>
  <c r="J19" i="1"/>
  <c r="J18" i="1"/>
  <c r="J27" i="1" s="1"/>
  <c r="K13" i="1"/>
  <c r="R26" i="2"/>
  <c r="R27" i="2" s="1"/>
  <c r="AH18" i="2"/>
  <c r="X13" i="2"/>
  <c r="W18" i="2"/>
  <c r="W19" i="2"/>
  <c r="W27" i="2"/>
  <c r="I28" i="1" l="1"/>
  <c r="AH18" i="1"/>
  <c r="L26" i="1"/>
  <c r="J28" i="1"/>
  <c r="J29" i="1" s="1"/>
  <c r="J35" i="1" s="1"/>
  <c r="K18" i="1"/>
  <c r="K19" i="1"/>
  <c r="L13" i="1"/>
  <c r="W28" i="2"/>
  <c r="W29" i="2" s="1"/>
  <c r="W34" i="2" s="1"/>
  <c r="W39" i="2" s="1"/>
  <c r="X19" i="2"/>
  <c r="X18" i="2"/>
  <c r="Y13" i="2"/>
  <c r="R30" i="2"/>
  <c r="AI18" i="2"/>
  <c r="R28" i="2"/>
  <c r="R29" i="2" s="1"/>
  <c r="R34" i="2" s="1"/>
  <c r="R39" i="2" s="1"/>
  <c r="R40" i="2" s="1"/>
  <c r="S40" i="2" s="1"/>
  <c r="K27" i="1" l="1"/>
  <c r="K28" i="1" s="1"/>
  <c r="K29" i="1" s="1"/>
  <c r="K35" i="1" s="1"/>
  <c r="I35" i="1"/>
  <c r="AI18" i="1"/>
  <c r="AG19" i="1" s="1"/>
  <c r="L30" i="1"/>
  <c r="L18" i="1"/>
  <c r="L19" i="1"/>
  <c r="M13" i="1"/>
  <c r="AG19" i="2"/>
  <c r="Z13" i="2"/>
  <c r="Y19" i="2"/>
  <c r="Y18" i="2"/>
  <c r="Y27" i="2" s="1"/>
  <c r="AH19" i="1" l="1"/>
  <c r="M26" i="1"/>
  <c r="L27" i="1"/>
  <c r="L28" i="1" s="1"/>
  <c r="L29" i="1" s="1"/>
  <c r="L35" i="1" s="1"/>
  <c r="M19" i="1"/>
  <c r="M18" i="1"/>
  <c r="M27" i="1" s="1"/>
  <c r="N13" i="1"/>
  <c r="Y28" i="2"/>
  <c r="Y29" i="2" s="1"/>
  <c r="Y34" i="2" s="1"/>
  <c r="Y39" i="2" s="1"/>
  <c r="Z19" i="2"/>
  <c r="Z18" i="2"/>
  <c r="T26" i="2"/>
  <c r="T27" i="2" s="1"/>
  <c r="AH19" i="2"/>
  <c r="AI19" i="1" l="1"/>
  <c r="AG20" i="1" s="1"/>
  <c r="M30" i="1"/>
  <c r="M28" i="1"/>
  <c r="M29" i="1" s="1"/>
  <c r="M35" i="1" s="1"/>
  <c r="O13" i="1"/>
  <c r="N19" i="1"/>
  <c r="N18" i="1"/>
  <c r="T28" i="2"/>
  <c r="T29" i="2" s="1"/>
  <c r="T30" i="2"/>
  <c r="AI19" i="2"/>
  <c r="AH20" i="1" l="1"/>
  <c r="N26" i="1"/>
  <c r="N27" i="1"/>
  <c r="N28" i="1" s="1"/>
  <c r="N29" i="1" s="1"/>
  <c r="O19" i="1"/>
  <c r="O18" i="1"/>
  <c r="P13" i="1"/>
  <c r="T34" i="2"/>
  <c r="T39" i="2" s="1"/>
  <c r="T40" i="2" s="1"/>
  <c r="U40" i="2" s="1"/>
  <c r="AG20" i="2"/>
  <c r="AI20" i="1" l="1"/>
  <c r="AG21" i="1" s="1"/>
  <c r="N30" i="1"/>
  <c r="N35" i="1" s="1"/>
  <c r="P19" i="1"/>
  <c r="P18" i="1"/>
  <c r="Q13" i="1"/>
  <c r="V26" i="2"/>
  <c r="V27" i="2" s="1"/>
  <c r="AH20" i="2"/>
  <c r="AH21" i="1" l="1"/>
  <c r="O26" i="1"/>
  <c r="O27" i="1" s="1"/>
  <c r="O28" i="1" s="1"/>
  <c r="O29" i="1" s="1"/>
  <c r="R13" i="1"/>
  <c r="Q19" i="1"/>
  <c r="Q18" i="1"/>
  <c r="V30" i="2"/>
  <c r="AI20" i="2"/>
  <c r="V28" i="2"/>
  <c r="V29" i="2" s="1"/>
  <c r="AI21" i="1" l="1"/>
  <c r="AG22" i="1" s="1"/>
  <c r="O30" i="1"/>
  <c r="O35" i="1" s="1"/>
  <c r="S13" i="1"/>
  <c r="R19" i="1"/>
  <c r="R18" i="1"/>
  <c r="V34" i="2"/>
  <c r="V39" i="2" s="1"/>
  <c r="V40" i="2" s="1"/>
  <c r="W40" i="2" s="1"/>
  <c r="AG21" i="2"/>
  <c r="AH22" i="1" l="1"/>
  <c r="P26" i="1"/>
  <c r="P27" i="1" s="1"/>
  <c r="P28" i="1" s="1"/>
  <c r="P29" i="1" s="1"/>
  <c r="T13" i="1"/>
  <c r="S18" i="1"/>
  <c r="S19" i="1"/>
  <c r="X26" i="2"/>
  <c r="X27" i="2" s="1"/>
  <c r="AH21" i="2"/>
  <c r="AI22" i="1" l="1"/>
  <c r="AG23" i="1" s="1"/>
  <c r="P30" i="1"/>
  <c r="P35" i="1"/>
  <c r="U13" i="1"/>
  <c r="T19" i="1"/>
  <c r="T18" i="1"/>
  <c r="X30" i="2"/>
  <c r="AI21" i="2"/>
  <c r="X28" i="2"/>
  <c r="X29" i="2" s="1"/>
  <c r="X34" i="2" s="1"/>
  <c r="X39" i="2" s="1"/>
  <c r="X40" i="2" s="1"/>
  <c r="AH23" i="1" l="1"/>
  <c r="Q26" i="1"/>
  <c r="Q27" i="1" s="1"/>
  <c r="Q28" i="1" s="1"/>
  <c r="Q29" i="1" s="1"/>
  <c r="V13" i="1"/>
  <c r="U18" i="1"/>
  <c r="U19" i="1"/>
  <c r="Y40" i="2"/>
  <c r="AG22" i="2"/>
  <c r="AI23" i="1" l="1"/>
  <c r="AG24" i="1" s="1"/>
  <c r="Q30" i="1"/>
  <c r="Q35" i="1" s="1"/>
  <c r="W13" i="1"/>
  <c r="V18" i="1"/>
  <c r="V19" i="1"/>
  <c r="Z26" i="2"/>
  <c r="Z27" i="2" s="1"/>
  <c r="AH22" i="2"/>
  <c r="AH24" i="1" l="1"/>
  <c r="R26" i="1"/>
  <c r="R27" i="1" s="1"/>
  <c r="R28" i="1" s="1"/>
  <c r="R29" i="1" s="1"/>
  <c r="X13" i="1"/>
  <c r="W18" i="1"/>
  <c r="W19" i="1"/>
  <c r="Z30" i="2"/>
  <c r="AI22" i="2"/>
  <c r="Z28" i="2"/>
  <c r="Z29" i="2" s="1"/>
  <c r="AI24" i="1" l="1"/>
  <c r="AG25" i="1" s="1"/>
  <c r="R30" i="1"/>
  <c r="R35" i="1" s="1"/>
  <c r="Y13" i="1"/>
  <c r="X18" i="1"/>
  <c r="X19" i="1"/>
  <c r="Z34" i="2"/>
  <c r="F36" i="2" s="1"/>
  <c r="Z39" i="2"/>
  <c r="Z40" i="2" s="1"/>
  <c r="AH25" i="1" l="1"/>
  <c r="S26" i="1"/>
  <c r="S27" i="1" s="1"/>
  <c r="S28" i="1" s="1"/>
  <c r="S29" i="1" s="1"/>
  <c r="Z13" i="1"/>
  <c r="Y19" i="1"/>
  <c r="Y18" i="1"/>
  <c r="F37" i="2"/>
  <c r="AI25" i="1" l="1"/>
  <c r="AG26" i="1" s="1"/>
  <c r="S30" i="1"/>
  <c r="S35" i="1" s="1"/>
  <c r="Z19" i="1"/>
  <c r="Z18" i="1"/>
  <c r="AH26" i="1" l="1"/>
  <c r="T26" i="1"/>
  <c r="T27" i="1" s="1"/>
  <c r="T28" i="1" s="1"/>
  <c r="T29" i="1" s="1"/>
  <c r="AI26" i="1" l="1"/>
  <c r="AG27" i="1" s="1"/>
  <c r="T30" i="1"/>
  <c r="T35" i="1" s="1"/>
  <c r="AH27" i="1" l="1"/>
  <c r="U26" i="1"/>
  <c r="U27" i="1" s="1"/>
  <c r="U28" i="1" l="1"/>
  <c r="U29" i="1" s="1"/>
  <c r="AI27" i="1"/>
  <c r="AG28" i="1" s="1"/>
  <c r="U30" i="1"/>
  <c r="AH28" i="1" l="1"/>
  <c r="V26" i="1"/>
  <c r="V27" i="1" s="1"/>
  <c r="V28" i="1" s="1"/>
  <c r="V29" i="1" s="1"/>
  <c r="U35" i="1"/>
  <c r="AI28" i="1" l="1"/>
  <c r="AG29" i="1" s="1"/>
  <c r="V30" i="1"/>
  <c r="V35" i="1" s="1"/>
  <c r="AH29" i="1" l="1"/>
  <c r="W26" i="1"/>
  <c r="W27" i="1" s="1"/>
  <c r="W28" i="1" s="1"/>
  <c r="W29" i="1" s="1"/>
  <c r="AI29" i="1" l="1"/>
  <c r="AG30" i="1" s="1"/>
  <c r="W30" i="1"/>
  <c r="W35" i="1" s="1"/>
  <c r="AH30" i="1" l="1"/>
  <c r="X26" i="1"/>
  <c r="X27" i="1" s="1"/>
  <c r="X28" i="1" s="1"/>
  <c r="X29" i="1" s="1"/>
  <c r="AI30" i="1" l="1"/>
  <c r="AG31" i="1" s="1"/>
  <c r="X30" i="1"/>
  <c r="X35" i="1" s="1"/>
  <c r="AH31" i="1" l="1"/>
  <c r="Y26" i="1"/>
  <c r="Y27" i="1" s="1"/>
  <c r="Y28" i="1" s="1"/>
  <c r="Y29" i="1" s="1"/>
  <c r="AI31" i="1" l="1"/>
  <c r="AG32" i="1" s="1"/>
  <c r="Y30" i="1"/>
  <c r="Y35" i="1" s="1"/>
  <c r="AH32" i="1" l="1"/>
  <c r="Z26" i="1"/>
  <c r="Z27" i="1" s="1"/>
  <c r="Z28" i="1" s="1"/>
  <c r="Z29" i="1" s="1"/>
  <c r="AI32" i="1" l="1"/>
  <c r="Z30" i="1"/>
  <c r="Z35" i="1" s="1"/>
  <c r="F38" i="1" l="1"/>
</calcChain>
</file>

<file path=xl/sharedStrings.xml><?xml version="1.0" encoding="utf-8"?>
<sst xmlns="http://schemas.openxmlformats.org/spreadsheetml/2006/main" count="119" uniqueCount="60">
  <si>
    <t>KEVIN ESTEBAN RINCÓN NOVOA</t>
  </si>
  <si>
    <t>ANDRÉS SANTIAGO VEGA FRANCO</t>
  </si>
  <si>
    <t>ING. ECONÓMICA</t>
  </si>
  <si>
    <r>
      <t>Para la construcción de una obra civil e hce necesrio la adquisición de maquinaria para el transporte de maeril al utilizar, por lo tanto, se plantea la compra de 2 volquetas con capcidad de 10 metros cúbicos de carga, con un valor de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$ 550.000.000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CADA UNA</t>
    </r>
    <r>
      <rPr>
        <sz val="11"/>
        <color theme="1"/>
        <rFont val="Calibri"/>
        <family val="2"/>
        <scheme val="minor"/>
      </rPr>
      <t xml:space="preserve"> (de segunda). </t>
    </r>
    <r>
      <rPr>
        <b/>
        <sz val="11"/>
        <color theme="1"/>
        <rFont val="Calibri"/>
        <family val="2"/>
        <scheme val="minor"/>
      </rPr>
      <t>LA IDEA ES QUE ELLAS SE PAGUEN SOLAS</t>
    </r>
    <r>
      <rPr>
        <sz val="11"/>
        <color theme="1"/>
        <rFont val="Calibri"/>
        <family val="2"/>
        <scheme val="minor"/>
      </rPr>
      <t xml:space="preserve"> con el trabajo realizado. Por lo tanto, los </t>
    </r>
    <r>
      <rPr>
        <b/>
        <sz val="11"/>
        <color theme="1"/>
        <rFont val="Calibri"/>
        <family val="2"/>
        <scheme val="minor"/>
      </rPr>
      <t>INGRESOS SON DE $ 14.000</t>
    </r>
    <r>
      <rPr>
        <sz val="11"/>
        <color theme="1"/>
        <rFont val="Calibri"/>
        <family val="2"/>
        <scheme val="minor"/>
      </rPr>
      <t xml:space="preserve"> el metro cúbico</t>
    </r>
  </si>
  <si>
    <t>Concepto</t>
  </si>
  <si>
    <t>Inversion</t>
  </si>
  <si>
    <t>volqueta</t>
  </si>
  <si>
    <t>Ingresos</t>
  </si>
  <si>
    <t>metro cubico por viaje</t>
  </si>
  <si>
    <t>ingresos por m^3</t>
  </si>
  <si>
    <t>viajes semestral</t>
  </si>
  <si>
    <t>Ingresos por viaje</t>
  </si>
  <si>
    <t>Ingresos semestrales</t>
  </si>
  <si>
    <t>aumento de ingresos por año</t>
  </si>
  <si>
    <t>Gastos</t>
  </si>
  <si>
    <t>Nomina</t>
  </si>
  <si>
    <t>incremento nomina anual</t>
  </si>
  <si>
    <t>celulares</t>
  </si>
  <si>
    <t>celular</t>
  </si>
  <si>
    <t>plan celular</t>
  </si>
  <si>
    <t>Acpm</t>
  </si>
  <si>
    <t>Mantenimiento</t>
  </si>
  <si>
    <t>C.salud y pension</t>
  </si>
  <si>
    <t>operarios</t>
  </si>
  <si>
    <t>Incremento C.salud y pension</t>
  </si>
  <si>
    <t>Llantas</t>
  </si>
  <si>
    <t>seguro</t>
  </si>
  <si>
    <t>depreciacion</t>
  </si>
  <si>
    <t>depreciacion volqueta</t>
  </si>
  <si>
    <t>depreciacion celular</t>
  </si>
  <si>
    <t>polizas</t>
  </si>
  <si>
    <t>salvamento</t>
  </si>
  <si>
    <t>V.Credito</t>
  </si>
  <si>
    <t>tasa</t>
  </si>
  <si>
    <t>nper</t>
  </si>
  <si>
    <t>V.Cuota</t>
  </si>
  <si>
    <t>no</t>
  </si>
  <si>
    <t>V.cuota</t>
  </si>
  <si>
    <t>Amortizacion</t>
  </si>
  <si>
    <t>Saldo</t>
  </si>
  <si>
    <t>Interes</t>
  </si>
  <si>
    <t>Intereses</t>
  </si>
  <si>
    <t>Utilidades antes de impuestos</t>
  </si>
  <si>
    <t>impuestos</t>
  </si>
  <si>
    <t>Utilidades depues de impuestos</t>
  </si>
  <si>
    <t>fcl</t>
  </si>
  <si>
    <t>v.credito</t>
  </si>
  <si>
    <t>amortizacion</t>
  </si>
  <si>
    <t>TIO</t>
  </si>
  <si>
    <t>tmar</t>
  </si>
  <si>
    <t>tio</t>
  </si>
  <si>
    <t>inflacion</t>
  </si>
  <si>
    <t>inflacion anual</t>
  </si>
  <si>
    <t>vpn</t>
  </si>
  <si>
    <t>tir</t>
  </si>
  <si>
    <t>tiempo de recuperacion</t>
  </si>
  <si>
    <t>En conclusión. El proyecto no es viable. El único escenario sería con una tasa de interés sumamente inferior al 10%, lo cual no lo hace un escenario relista. Otra alternativa es que se realicen el doble de viajes promedio. Este no es un proyecto viable debido a que las deducciones más altas son cargos fijos como intereses, depreciación. Y no es muy realista lograr una negociación del crédito del 10% o 5% de intereses EA. Por otro lado se desconoce la posibilidad de realizar más viajes promedio por volqueta, llegando al doble. En definitiva, en un escenario realista, el proyecto NO ES VIABLE</t>
  </si>
  <si>
    <t>M3</t>
  </si>
  <si>
    <t>VOLQUETAS</t>
  </si>
  <si>
    <t>VIAJES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</si>
</sst>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44" fontId="0" fillId="0" borderId="0" xfId="1" applyFont="1"/>
    <xf numFmtId="44" fontId="0" fillId="0" borderId="0" xfId="0" applyNumberFormat="1"/>
    <xf numFmtId="9" fontId="0" fillId="0" borderId="0" xfId="1" applyNumberFormat="1" applyFont="1"/>
    <xf numFmtId="9" fontId="0" fillId="0" borderId="0" xfId="0" applyNumberFormat="1"/>
    <xf numFmtId="8" fontId="0" fillId="0" borderId="0" xfId="0" applyNumberFormat="1"/>
    <xf numFmtId="10" fontId="0" fillId="0" borderId="0" xfId="0" applyNumberFormat="1"/>
    <xf numFmtId="164" fontId="0" fillId="0" borderId="0" xfId="2" applyNumberFormat="1" applyFont="1"/>
    <xf numFmtId="164" fontId="0" fillId="0" borderId="0" xfId="0" applyNumberFormat="1"/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9" fontId="0" fillId="0" borderId="0" xfId="2" applyFont="1"/>
    <xf numFmtId="9" fontId="0" fillId="0" borderId="0" xfId="2" applyNumberFormat="1" applyFont="1"/>
    <xf numFmtId="0" fontId="0" fillId="3" borderId="0" xfId="0" applyFill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86C5-260F-4D6A-8FA3-17104BDA0757}">
  <dimension ref="A1:AI48"/>
  <sheetViews>
    <sheetView tabSelected="1" topLeftCell="M19" zoomScale="99" zoomScaleNormal="100" workbookViewId="0">
      <selection activeCell="W47" sqref="W47"/>
    </sheetView>
  </sheetViews>
  <sheetFormatPr baseColWidth="10" defaultRowHeight="14.4" x14ac:dyDescent="0.3"/>
  <cols>
    <col min="2" max="2" width="27.109375" bestFit="1" customWidth="1"/>
    <col min="3" max="3" width="17.6640625" bestFit="1" customWidth="1"/>
    <col min="4" max="4" width="16.5546875" bestFit="1" customWidth="1"/>
    <col min="5" max="5" width="29.88671875" bestFit="1" customWidth="1"/>
    <col min="6" max="6" width="19" bestFit="1" customWidth="1"/>
    <col min="7" max="7" width="17.6640625" bestFit="1" customWidth="1"/>
    <col min="8" max="8" width="23" bestFit="1" customWidth="1"/>
    <col min="9" max="10" width="17.44140625" bestFit="1" customWidth="1"/>
    <col min="11" max="14" width="17.109375" bestFit="1" customWidth="1"/>
    <col min="15" max="16" width="22" bestFit="1" customWidth="1"/>
    <col min="17" max="17" width="21.5546875" bestFit="1" customWidth="1"/>
    <col min="18" max="19" width="18.109375" bestFit="1" customWidth="1"/>
    <col min="20" max="20" width="19.6640625" bestFit="1" customWidth="1"/>
    <col min="21" max="23" width="17.109375" bestFit="1" customWidth="1"/>
    <col min="24" max="26" width="18.109375" bestFit="1" customWidth="1"/>
    <col min="32" max="32" width="17.109375" bestFit="1" customWidth="1"/>
    <col min="33" max="35" width="20.109375" bestFit="1" customWidth="1"/>
  </cols>
  <sheetData>
    <row r="1" spans="1:35" ht="15.6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2</v>
      </c>
      <c r="O1" s="11"/>
      <c r="P1" s="11"/>
      <c r="Q1" s="11"/>
      <c r="R1" s="11"/>
      <c r="S1" s="11"/>
      <c r="U1">
        <v>2</v>
      </c>
      <c r="V1" t="s">
        <v>58</v>
      </c>
    </row>
    <row r="2" spans="1:35" ht="15.6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O2" s="11"/>
      <c r="P2" s="11"/>
      <c r="Q2" s="11"/>
      <c r="R2" s="11"/>
      <c r="S2" s="11"/>
      <c r="U2">
        <v>10</v>
      </c>
      <c r="V2" t="s">
        <v>57</v>
      </c>
      <c r="W2" s="1">
        <v>14000</v>
      </c>
      <c r="X2" t="s">
        <v>57</v>
      </c>
    </row>
    <row r="3" spans="1:35" x14ac:dyDescent="0.3">
      <c r="W3" s="1">
        <f>+W2*U2*U1</f>
        <v>280000</v>
      </c>
      <c r="AD3" s="4">
        <v>0.7</v>
      </c>
      <c r="AE3" t="s">
        <v>32</v>
      </c>
      <c r="AF3" s="1">
        <f>-F12*AD3</f>
        <v>770000000</v>
      </c>
      <c r="AH3" s="4">
        <v>0.35</v>
      </c>
    </row>
    <row r="4" spans="1:35" x14ac:dyDescent="0.3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V4" t="s">
        <v>59</v>
      </c>
      <c r="W4">
        <v>900</v>
      </c>
      <c r="Y4" s="1">
        <f>+W3*W4*U1</f>
        <v>504000000</v>
      </c>
      <c r="AE4" t="s">
        <v>33</v>
      </c>
      <c r="AF4" s="4">
        <f>+AI4</f>
        <v>0.16189500386222511</v>
      </c>
      <c r="AH4" s="14">
        <f>NOMINAL(AH3,2)</f>
        <v>0.32379000772445021</v>
      </c>
      <c r="AI4" s="14">
        <f>+AH4/2</f>
        <v>0.16189500386222511</v>
      </c>
    </row>
    <row r="5" spans="1:35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AE5" t="s">
        <v>34</v>
      </c>
      <c r="AF5">
        <v>20</v>
      </c>
    </row>
    <row r="6" spans="1:35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AE6" t="s">
        <v>35</v>
      </c>
      <c r="AF6" s="5">
        <f>PMT(AF4,AF5,-AF3)</f>
        <v>131183570.76177128</v>
      </c>
    </row>
    <row r="7" spans="1:35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35" x14ac:dyDescent="0.3">
      <c r="P8" t="s">
        <v>9</v>
      </c>
      <c r="Q8" t="s">
        <v>8</v>
      </c>
      <c r="R8" t="s">
        <v>11</v>
      </c>
      <c r="S8" t="s">
        <v>10</v>
      </c>
      <c r="T8" t="s">
        <v>12</v>
      </c>
    </row>
    <row r="9" spans="1:35" x14ac:dyDescent="0.3">
      <c r="B9" t="s">
        <v>6</v>
      </c>
      <c r="C9" s="1">
        <v>550000000</v>
      </c>
      <c r="G9" s="2">
        <f>+G15+G17+G18+G19+G20+G21+G22+G23+G24+G25+G26</f>
        <v>386409152.97391331</v>
      </c>
      <c r="P9" s="1">
        <v>14000</v>
      </c>
      <c r="Q9" s="1">
        <v>10</v>
      </c>
      <c r="R9" s="1">
        <f>+P9*Q9</f>
        <v>140000</v>
      </c>
      <c r="S9" s="1">
        <v>900</v>
      </c>
      <c r="T9" s="2">
        <f>+R9*S9</f>
        <v>126000000</v>
      </c>
    </row>
    <row r="10" spans="1:35" x14ac:dyDescent="0.3">
      <c r="B10" t="s">
        <v>13</v>
      </c>
      <c r="C10" s="3">
        <v>0.1</v>
      </c>
    </row>
    <row r="11" spans="1:35" x14ac:dyDescent="0.3">
      <c r="B11" t="s">
        <v>16</v>
      </c>
      <c r="C11" s="4">
        <v>0.13</v>
      </c>
      <c r="E11" t="s">
        <v>4</v>
      </c>
      <c r="F11">
        <v>0</v>
      </c>
      <c r="G11">
        <v>1</v>
      </c>
      <c r="H11">
        <v>2</v>
      </c>
      <c r="I11">
        <v>3</v>
      </c>
      <c r="J11">
        <v>4</v>
      </c>
      <c r="K11">
        <v>5</v>
      </c>
      <c r="L11">
        <v>6</v>
      </c>
      <c r="M11">
        <v>7</v>
      </c>
      <c r="N11">
        <v>8</v>
      </c>
      <c r="O11">
        <v>9</v>
      </c>
      <c r="P11">
        <v>10</v>
      </c>
      <c r="Q11">
        <v>11</v>
      </c>
      <c r="R11">
        <v>12</v>
      </c>
      <c r="S11">
        <v>13</v>
      </c>
      <c r="T11">
        <v>14</v>
      </c>
      <c r="U11">
        <v>15</v>
      </c>
      <c r="V11">
        <v>16</v>
      </c>
      <c r="W11">
        <v>17</v>
      </c>
      <c r="X11">
        <v>18</v>
      </c>
      <c r="Y11">
        <v>19</v>
      </c>
      <c r="Z11">
        <v>20</v>
      </c>
      <c r="AE11" t="s">
        <v>36</v>
      </c>
      <c r="AF11" t="s">
        <v>37</v>
      </c>
      <c r="AG11" t="s">
        <v>40</v>
      </c>
      <c r="AH11" t="s">
        <v>38</v>
      </c>
      <c r="AI11" t="s">
        <v>39</v>
      </c>
    </row>
    <row r="12" spans="1:35" x14ac:dyDescent="0.3">
      <c r="B12" t="s">
        <v>24</v>
      </c>
      <c r="C12" s="4">
        <v>0.05</v>
      </c>
      <c r="E12" t="s">
        <v>5</v>
      </c>
      <c r="F12" s="1">
        <f>+-C9*2</f>
        <v>-1100000000</v>
      </c>
      <c r="AE12">
        <v>0</v>
      </c>
      <c r="AF12" s="5"/>
      <c r="AI12" s="2">
        <f>+AF3</f>
        <v>770000000</v>
      </c>
    </row>
    <row r="13" spans="1:35" x14ac:dyDescent="0.3">
      <c r="E13" s="16" t="s">
        <v>7</v>
      </c>
      <c r="G13" s="2">
        <f>+Y4</f>
        <v>504000000</v>
      </c>
      <c r="H13" s="2">
        <f>+G13</f>
        <v>504000000</v>
      </c>
      <c r="I13" s="2">
        <f>+H13*$C$10+H13</f>
        <v>554400000</v>
      </c>
      <c r="J13" s="2">
        <f>+I13</f>
        <v>554400000</v>
      </c>
      <c r="K13" s="2">
        <f t="shared" ref="K13" si="0">+J13*$C$10+J13</f>
        <v>609840000</v>
      </c>
      <c r="L13" s="2">
        <f t="shared" ref="L13" si="1">+K13</f>
        <v>609840000</v>
      </c>
      <c r="M13" s="2">
        <f>+L13*$C$10+L13</f>
        <v>670824000</v>
      </c>
      <c r="N13" s="2">
        <f t="shared" ref="N13:Z13" si="2">+M13</f>
        <v>670824000</v>
      </c>
      <c r="O13" s="2">
        <f>+N13*$C$10+N13</f>
        <v>737906400</v>
      </c>
      <c r="P13" s="2">
        <f t="shared" si="2"/>
        <v>737906400</v>
      </c>
      <c r="Q13" s="2">
        <f t="shared" ref="Q13" si="3">+P13*$C$10+P13</f>
        <v>811697040</v>
      </c>
      <c r="R13" s="2">
        <f t="shared" si="2"/>
        <v>811697040</v>
      </c>
      <c r="S13" s="2">
        <f t="shared" ref="S13" si="4">+R13*$C$10+R13</f>
        <v>892866744</v>
      </c>
      <c r="T13" s="2">
        <f t="shared" si="2"/>
        <v>892866744</v>
      </c>
      <c r="U13" s="2">
        <f t="shared" ref="U13" si="5">+T13*$C$10+T13</f>
        <v>982153418.39999998</v>
      </c>
      <c r="V13" s="2">
        <f t="shared" si="2"/>
        <v>982153418.39999998</v>
      </c>
      <c r="W13" s="2">
        <f t="shared" ref="W13" si="6">+V13*$C$10+V13</f>
        <v>1080368760.24</v>
      </c>
      <c r="X13" s="2">
        <f t="shared" si="2"/>
        <v>1080368760.24</v>
      </c>
      <c r="Y13" s="2">
        <f t="shared" ref="Y13" si="7">+X13*$C$10+X13</f>
        <v>1188405636.2639999</v>
      </c>
      <c r="Z13" s="2">
        <f t="shared" si="2"/>
        <v>1188405636.2639999</v>
      </c>
      <c r="AE13">
        <v>1</v>
      </c>
      <c r="AF13" s="5">
        <f>+$AF$6</f>
        <v>131183570.76177128</v>
      </c>
      <c r="AG13" s="1">
        <f>+AI12*$AF$4</f>
        <v>124659152.97391333</v>
      </c>
      <c r="AH13" s="2">
        <f>+AF13-AG13</f>
        <v>6524417.7878579497</v>
      </c>
      <c r="AI13" s="2">
        <f>+AI12-AH13</f>
        <v>763475582.21214199</v>
      </c>
    </row>
    <row r="14" spans="1:35" x14ac:dyDescent="0.3">
      <c r="E14" t="s">
        <v>14</v>
      </c>
      <c r="AE14">
        <v>2</v>
      </c>
      <c r="AF14" s="5">
        <f t="shared" ref="AF14:AF31" si="8">+$AF$6</f>
        <v>131183570.76177128</v>
      </c>
      <c r="AG14" s="1">
        <f t="shared" ref="AG14:AG31" si="9">+AI13*$AF$4</f>
        <v>123602882.33094929</v>
      </c>
      <c r="AH14" s="2">
        <f t="shared" ref="AH14:AH31" si="10">+AF14-AG14</f>
        <v>7580688.430821985</v>
      </c>
      <c r="AI14" s="2">
        <f t="shared" ref="AI14:AI31" si="11">+AI13-AH14</f>
        <v>755894893.78131998</v>
      </c>
    </row>
    <row r="15" spans="1:35" x14ac:dyDescent="0.3">
      <c r="E15" s="16" t="s">
        <v>15</v>
      </c>
      <c r="G15" s="1">
        <f>12000000*2</f>
        <v>24000000</v>
      </c>
      <c r="H15" s="2">
        <f>+G15</f>
        <v>24000000</v>
      </c>
      <c r="I15" s="2">
        <f>+H15*$C$11+H15</f>
        <v>27120000</v>
      </c>
      <c r="J15" s="2">
        <f>+I15</f>
        <v>27120000</v>
      </c>
      <c r="K15" s="2">
        <f t="shared" ref="K15" si="12">+J15*$C$11+J15</f>
        <v>30645600</v>
      </c>
      <c r="L15" s="2">
        <f t="shared" ref="L15" si="13">+K15</f>
        <v>30645600</v>
      </c>
      <c r="M15" s="2">
        <f t="shared" ref="M15:Y15" si="14">+L15*$C$11+L15</f>
        <v>34629528</v>
      </c>
      <c r="N15" s="2">
        <f t="shared" ref="N15:Z15" si="15">+M15</f>
        <v>34629528</v>
      </c>
      <c r="O15" s="2">
        <f>+N15*$C$11+N15</f>
        <v>39131366.640000001</v>
      </c>
      <c r="P15" s="2">
        <f t="shared" si="15"/>
        <v>39131366.640000001</v>
      </c>
      <c r="Q15" s="2">
        <f t="shared" si="14"/>
        <v>44218444.303199999</v>
      </c>
      <c r="R15" s="2">
        <f t="shared" si="15"/>
        <v>44218444.303199999</v>
      </c>
      <c r="S15" s="2">
        <f t="shared" ref="S15" si="16">+R15*$C$11+R15</f>
        <v>49966842.062615998</v>
      </c>
      <c r="T15" s="2">
        <f t="shared" si="15"/>
        <v>49966842.062615998</v>
      </c>
      <c r="U15" s="2">
        <f t="shared" si="14"/>
        <v>56462531.530756079</v>
      </c>
      <c r="V15" s="2">
        <f t="shared" si="15"/>
        <v>56462531.530756079</v>
      </c>
      <c r="W15" s="2">
        <f t="shared" ref="W15" si="17">+V15*$C$11+V15</f>
        <v>63802660.629754372</v>
      </c>
      <c r="X15" s="2">
        <f t="shared" si="15"/>
        <v>63802660.629754372</v>
      </c>
      <c r="Y15" s="2">
        <f t="shared" si="14"/>
        <v>72097006.511622444</v>
      </c>
      <c r="Z15" s="2">
        <f t="shared" si="15"/>
        <v>72097006.511622444</v>
      </c>
      <c r="AE15">
        <v>3</v>
      </c>
      <c r="AF15" s="5">
        <f t="shared" si="8"/>
        <v>131183570.76177128</v>
      </c>
      <c r="AG15" s="1">
        <f t="shared" si="9"/>
        <v>122375606.74816303</v>
      </c>
      <c r="AH15" s="2">
        <f t="shared" si="10"/>
        <v>8807964.013608247</v>
      </c>
      <c r="AI15" s="2">
        <f t="shared" si="11"/>
        <v>747086929.76771176</v>
      </c>
    </row>
    <row r="16" spans="1:35" x14ac:dyDescent="0.3">
      <c r="B16" t="s">
        <v>18</v>
      </c>
      <c r="C16" s="1">
        <v>1500000</v>
      </c>
      <c r="E16" t="s">
        <v>17</v>
      </c>
      <c r="F16" s="1">
        <f>-C16*2</f>
        <v>-3000000</v>
      </c>
      <c r="G16" s="1"/>
      <c r="H16" s="1"/>
      <c r="I16" s="1"/>
      <c r="J16" s="1"/>
      <c r="K16" s="1"/>
      <c r="L16" s="1"/>
      <c r="M16" s="1"/>
      <c r="N16" s="1"/>
      <c r="O16" s="1"/>
      <c r="P16" s="1"/>
      <c r="AE16">
        <v>4</v>
      </c>
      <c r="AF16" s="5">
        <f t="shared" si="8"/>
        <v>131183570.76177128</v>
      </c>
      <c r="AG16" s="1">
        <f t="shared" si="9"/>
        <v>120949641.3801616</v>
      </c>
      <c r="AH16" s="2">
        <f t="shared" si="10"/>
        <v>10233929.381609678</v>
      </c>
      <c r="AI16" s="2">
        <f t="shared" si="11"/>
        <v>736853000.38610208</v>
      </c>
    </row>
    <row r="17" spans="2:35" x14ac:dyDescent="0.3">
      <c r="B17" t="s">
        <v>19</v>
      </c>
      <c r="C17" s="1">
        <v>300000</v>
      </c>
      <c r="E17" s="16" t="s">
        <v>19</v>
      </c>
      <c r="G17" s="2">
        <f>+$C$17*2</f>
        <v>600000</v>
      </c>
      <c r="H17" s="2">
        <f>+$C$17*2</f>
        <v>600000</v>
      </c>
      <c r="I17" s="2">
        <f>+$C$17*2</f>
        <v>600000</v>
      </c>
      <c r="J17" s="2">
        <f t="shared" ref="J17:N17" si="18">+$C$17*2</f>
        <v>600000</v>
      </c>
      <c r="K17" s="2">
        <f t="shared" si="18"/>
        <v>600000</v>
      </c>
      <c r="L17" s="2">
        <f t="shared" si="18"/>
        <v>600000</v>
      </c>
      <c r="M17" s="2">
        <f t="shared" si="18"/>
        <v>600000</v>
      </c>
      <c r="N17" s="2">
        <f t="shared" si="18"/>
        <v>600000</v>
      </c>
      <c r="O17" s="2">
        <f>+$C$17*2</f>
        <v>600000</v>
      </c>
      <c r="P17" s="2">
        <f>+$C$17*2</f>
        <v>600000</v>
      </c>
      <c r="Q17" s="2">
        <f>+$C$17*2</f>
        <v>600000</v>
      </c>
      <c r="R17" s="2">
        <f t="shared" ref="R17:T17" si="19">+$C$17*2</f>
        <v>600000</v>
      </c>
      <c r="S17" s="2">
        <f t="shared" si="19"/>
        <v>600000</v>
      </c>
      <c r="T17" s="2">
        <f t="shared" si="19"/>
        <v>600000</v>
      </c>
      <c r="U17" s="2">
        <f>+$C$17*2</f>
        <v>600000</v>
      </c>
      <c r="V17" s="2">
        <f>+$C$17*2</f>
        <v>600000</v>
      </c>
      <c r="W17" s="2">
        <f>+$C$17*2</f>
        <v>600000</v>
      </c>
      <c r="X17" s="2">
        <f t="shared" ref="X17:Z17" si="20">+$C$17*2</f>
        <v>600000</v>
      </c>
      <c r="Y17" s="2">
        <f t="shared" si="20"/>
        <v>600000</v>
      </c>
      <c r="Z17" s="2">
        <f t="shared" si="20"/>
        <v>600000</v>
      </c>
      <c r="AE17">
        <v>5</v>
      </c>
      <c r="AF17" s="5">
        <f t="shared" si="8"/>
        <v>131183570.76177128</v>
      </c>
      <c r="AG17" s="1">
        <f t="shared" si="9"/>
        <v>119292819.34340015</v>
      </c>
      <c r="AH17" s="2">
        <f t="shared" si="10"/>
        <v>11890751.418371126</v>
      </c>
      <c r="AI17" s="2">
        <f t="shared" si="11"/>
        <v>724962248.967731</v>
      </c>
    </row>
    <row r="18" spans="2:35" x14ac:dyDescent="0.3">
      <c r="D18" s="4">
        <v>0.2</v>
      </c>
      <c r="E18" s="16" t="s">
        <v>20</v>
      </c>
      <c r="G18" s="1">
        <f>+G13*$D$18</f>
        <v>100800000</v>
      </c>
      <c r="H18" s="1">
        <f>+H13*$D$18</f>
        <v>100800000</v>
      </c>
      <c r="I18" s="1">
        <f>+I13*$D$18</f>
        <v>110880000</v>
      </c>
      <c r="J18" s="1">
        <f t="shared" ref="J18:L18" si="21">+J13*$D$18</f>
        <v>110880000</v>
      </c>
      <c r="K18" s="1">
        <f t="shared" si="21"/>
        <v>121968000</v>
      </c>
      <c r="L18" s="1">
        <f t="shared" si="21"/>
        <v>121968000</v>
      </c>
      <c r="M18" s="1">
        <f>+M13*$D$18</f>
        <v>134164800</v>
      </c>
      <c r="N18" s="1">
        <f>+N13*$D$18</f>
        <v>134164800</v>
      </c>
      <c r="O18" s="1">
        <f>+O13*$D$18</f>
        <v>147581280</v>
      </c>
      <c r="P18" s="1">
        <f>+P13*$D$18</f>
        <v>147581280</v>
      </c>
      <c r="Q18" s="1">
        <f t="shared" ref="Q18:Y18" si="22">+Q13*$D$18</f>
        <v>162339408</v>
      </c>
      <c r="R18" s="1">
        <f t="shared" si="22"/>
        <v>162339408</v>
      </c>
      <c r="S18" s="1">
        <f t="shared" si="22"/>
        <v>178573348.80000001</v>
      </c>
      <c r="T18" s="1">
        <f t="shared" si="22"/>
        <v>178573348.80000001</v>
      </c>
      <c r="U18" s="1">
        <f t="shared" si="22"/>
        <v>196430683.68000001</v>
      </c>
      <c r="V18" s="1">
        <f t="shared" si="22"/>
        <v>196430683.68000001</v>
      </c>
      <c r="W18" s="1">
        <f t="shared" si="22"/>
        <v>216073752.04800001</v>
      </c>
      <c r="X18" s="1">
        <f t="shared" si="22"/>
        <v>216073752.04800001</v>
      </c>
      <c r="Y18" s="1">
        <f t="shared" si="22"/>
        <v>237681127.25279999</v>
      </c>
      <c r="Z18" s="1">
        <f>+Z13*$D$18</f>
        <v>237681127.25279999</v>
      </c>
      <c r="AE18">
        <v>6</v>
      </c>
      <c r="AF18" s="5">
        <f t="shared" si="8"/>
        <v>131183570.76177128</v>
      </c>
      <c r="AG18" s="1">
        <f t="shared" si="9"/>
        <v>117367766.09659821</v>
      </c>
      <c r="AH18" s="2">
        <f t="shared" si="10"/>
        <v>13815804.665173069</v>
      </c>
      <c r="AI18" s="2">
        <f t="shared" si="11"/>
        <v>711146444.30255795</v>
      </c>
    </row>
    <row r="19" spans="2:35" x14ac:dyDescent="0.3">
      <c r="D19" s="4">
        <v>0.1</v>
      </c>
      <c r="E19" s="16" t="s">
        <v>21</v>
      </c>
      <c r="G19" s="1">
        <f>+G13*$D$19</f>
        <v>50400000</v>
      </c>
      <c r="H19" s="1">
        <f>+H13*$D$19</f>
        <v>50400000</v>
      </c>
      <c r="I19" s="1">
        <f t="shared" ref="I19:Z19" si="23">+I13*$D$19</f>
        <v>55440000</v>
      </c>
      <c r="J19" s="1">
        <f t="shared" si="23"/>
        <v>55440000</v>
      </c>
      <c r="K19" s="1">
        <f t="shared" si="23"/>
        <v>60984000</v>
      </c>
      <c r="L19" s="1">
        <f t="shared" si="23"/>
        <v>60984000</v>
      </c>
      <c r="M19" s="1">
        <f>+M13*$D$19</f>
        <v>67082400</v>
      </c>
      <c r="N19" s="1">
        <f t="shared" si="23"/>
        <v>67082400</v>
      </c>
      <c r="O19" s="1">
        <f>+O13*$D$19</f>
        <v>73790640</v>
      </c>
      <c r="P19" s="1">
        <f t="shared" si="23"/>
        <v>73790640</v>
      </c>
      <c r="Q19" s="1">
        <f t="shared" si="23"/>
        <v>81169704</v>
      </c>
      <c r="R19" s="1">
        <f t="shared" si="23"/>
        <v>81169704</v>
      </c>
      <c r="S19" s="1">
        <f t="shared" si="23"/>
        <v>89286674.400000006</v>
      </c>
      <c r="T19" s="1">
        <f t="shared" si="23"/>
        <v>89286674.400000006</v>
      </c>
      <c r="U19" s="1">
        <f t="shared" si="23"/>
        <v>98215341.840000004</v>
      </c>
      <c r="V19" s="1">
        <f t="shared" si="23"/>
        <v>98215341.840000004</v>
      </c>
      <c r="W19" s="1">
        <f t="shared" si="23"/>
        <v>108036876.024</v>
      </c>
      <c r="X19" s="1">
        <f t="shared" si="23"/>
        <v>108036876.024</v>
      </c>
      <c r="Y19" s="1">
        <f t="shared" si="23"/>
        <v>118840563.62639999</v>
      </c>
      <c r="Z19" s="1">
        <f t="shared" si="23"/>
        <v>118840563.62639999</v>
      </c>
      <c r="AE19">
        <v>7</v>
      </c>
      <c r="AF19" s="5">
        <f t="shared" si="8"/>
        <v>131183570.76177128</v>
      </c>
      <c r="AG19" s="1">
        <f t="shared" si="9"/>
        <v>115131056.34697028</v>
      </c>
      <c r="AH19" s="2">
        <f t="shared" si="10"/>
        <v>16052514.414801002</v>
      </c>
      <c r="AI19" s="2">
        <f t="shared" si="11"/>
        <v>695093929.88775694</v>
      </c>
    </row>
    <row r="20" spans="2:35" x14ac:dyDescent="0.3">
      <c r="B20" t="s">
        <v>23</v>
      </c>
      <c r="C20">
        <v>2</v>
      </c>
      <c r="D20" s="1">
        <v>600000</v>
      </c>
      <c r="E20" s="16" t="s">
        <v>22</v>
      </c>
      <c r="G20" s="1">
        <f>+D20*C20</f>
        <v>1200000</v>
      </c>
      <c r="H20" s="2">
        <f>+G20</f>
        <v>1200000</v>
      </c>
      <c r="I20" s="2">
        <f>+H20*$C$12+H20</f>
        <v>1260000</v>
      </c>
      <c r="J20" s="2">
        <f>+I20</f>
        <v>1260000</v>
      </c>
      <c r="K20" s="2">
        <f t="shared" ref="K20" si="24">+J20*$C$12+J20</f>
        <v>1323000</v>
      </c>
      <c r="L20" s="2">
        <f t="shared" ref="L20" si="25">+K20</f>
        <v>1323000</v>
      </c>
      <c r="M20" s="2">
        <f>+L20*$C$12+L20</f>
        <v>1389150</v>
      </c>
      <c r="N20" s="2">
        <f>+M20</f>
        <v>1389150</v>
      </c>
      <c r="O20" s="2">
        <f>+N20*$C$12+N20</f>
        <v>1458607.5</v>
      </c>
      <c r="P20" s="2">
        <f>+O20</f>
        <v>1458607.5</v>
      </c>
      <c r="Q20" s="2">
        <f t="shared" ref="Q20" si="26">+P20*$C$12+P20</f>
        <v>1531537.875</v>
      </c>
      <c r="R20" s="2">
        <f t="shared" ref="R20" si="27">+Q20</f>
        <v>1531537.875</v>
      </c>
      <c r="S20" s="2">
        <f t="shared" ref="S20" si="28">+R20*$C$12+R20</f>
        <v>1608114.76875</v>
      </c>
      <c r="T20" s="2">
        <f t="shared" ref="T20" si="29">+S20</f>
        <v>1608114.76875</v>
      </c>
      <c r="U20" s="2">
        <f t="shared" ref="U20" si="30">+T20*$C$12+T20</f>
        <v>1688520.5071875001</v>
      </c>
      <c r="V20" s="2">
        <f t="shared" ref="V20" si="31">+U20</f>
        <v>1688520.5071875001</v>
      </c>
      <c r="W20" s="2">
        <f t="shared" ref="W20" si="32">+V20*$C$12+V20</f>
        <v>1772946.5325468751</v>
      </c>
      <c r="X20" s="2">
        <f t="shared" ref="X20" si="33">+W20</f>
        <v>1772946.5325468751</v>
      </c>
      <c r="Y20" s="2">
        <f t="shared" ref="Y20" si="34">+X20*$C$12+X20</f>
        <v>1861593.8591742187</v>
      </c>
      <c r="Z20" s="2">
        <f t="shared" ref="Z20" si="35">+Y20</f>
        <v>1861593.8591742187</v>
      </c>
      <c r="AE20">
        <v>8</v>
      </c>
      <c r="AF20" s="5">
        <f t="shared" si="8"/>
        <v>131183570.76177128</v>
      </c>
      <c r="AG20" s="1">
        <f t="shared" si="9"/>
        <v>112532234.46378765</v>
      </c>
      <c r="AH20" s="2">
        <f t="shared" si="10"/>
        <v>18651336.297983631</v>
      </c>
      <c r="AI20" s="2">
        <f t="shared" si="11"/>
        <v>676442593.5897733</v>
      </c>
    </row>
    <row r="21" spans="2:35" x14ac:dyDescent="0.3">
      <c r="D21" s="1">
        <v>20000000</v>
      </c>
      <c r="E21" s="16" t="s">
        <v>25</v>
      </c>
      <c r="G21" s="2">
        <f>+$D$21</f>
        <v>20000000</v>
      </c>
      <c r="H21" s="1">
        <f>+$D$21</f>
        <v>20000000</v>
      </c>
      <c r="I21" s="2">
        <f>+$D$21</f>
        <v>20000000</v>
      </c>
      <c r="J21" s="1">
        <f>+$D$21</f>
        <v>20000000</v>
      </c>
      <c r="K21" s="2">
        <f>+$D$21</f>
        <v>20000000</v>
      </c>
      <c r="L21" s="1">
        <f>+$D$21</f>
        <v>20000000</v>
      </c>
      <c r="M21" s="2">
        <f>+$D$21</f>
        <v>20000000</v>
      </c>
      <c r="N21" s="1">
        <f>+$D$21</f>
        <v>20000000</v>
      </c>
      <c r="O21" s="2">
        <f>+$D$21</f>
        <v>20000000</v>
      </c>
      <c r="P21" s="1">
        <f>+$D$21</f>
        <v>20000000</v>
      </c>
      <c r="Q21" s="2">
        <f>+$D$21</f>
        <v>20000000</v>
      </c>
      <c r="R21" s="1">
        <f>+$D$21</f>
        <v>20000000</v>
      </c>
      <c r="S21" s="2">
        <f>+$D$21</f>
        <v>20000000</v>
      </c>
      <c r="T21" s="1">
        <f>+$D$21</f>
        <v>20000000</v>
      </c>
      <c r="U21" s="2">
        <f>+$D$21</f>
        <v>20000000</v>
      </c>
      <c r="V21" s="1">
        <f>+$D$21</f>
        <v>20000000</v>
      </c>
      <c r="W21" s="2">
        <f>+$D$21</f>
        <v>20000000</v>
      </c>
      <c r="X21" s="1">
        <f>+$D$21</f>
        <v>20000000</v>
      </c>
      <c r="Y21" s="2">
        <f>+$D$21</f>
        <v>20000000</v>
      </c>
      <c r="Z21" s="1">
        <f>+$D$21</f>
        <v>20000000</v>
      </c>
      <c r="AE21">
        <v>9</v>
      </c>
      <c r="AF21" s="5">
        <f t="shared" si="8"/>
        <v>131183570.76177128</v>
      </c>
      <c r="AG21" s="1">
        <f t="shared" si="9"/>
        <v>109512676.30178991</v>
      </c>
      <c r="AH21" s="2">
        <f t="shared" si="10"/>
        <v>21670894.459981367</v>
      </c>
      <c r="AI21" s="2">
        <f t="shared" si="11"/>
        <v>654771699.12979198</v>
      </c>
    </row>
    <row r="22" spans="2:35" x14ac:dyDescent="0.3">
      <c r="D22" s="1">
        <v>6000000</v>
      </c>
      <c r="E22" s="16" t="s">
        <v>26</v>
      </c>
      <c r="G22" s="2">
        <f>+$D$22</f>
        <v>6000000</v>
      </c>
      <c r="H22" s="1">
        <f>+$D$22</f>
        <v>6000000</v>
      </c>
      <c r="I22" s="2">
        <f>+$D$22</f>
        <v>6000000</v>
      </c>
      <c r="J22" s="1">
        <f>+$D$22</f>
        <v>6000000</v>
      </c>
      <c r="K22" s="2">
        <f>+$D$22</f>
        <v>6000000</v>
      </c>
      <c r="L22" s="1">
        <f>+$D$22</f>
        <v>6000000</v>
      </c>
      <c r="M22" s="2">
        <f>+$D$22</f>
        <v>6000000</v>
      </c>
      <c r="N22" s="1">
        <f>+$D$22</f>
        <v>6000000</v>
      </c>
      <c r="O22" s="2">
        <f>+$D$22</f>
        <v>6000000</v>
      </c>
      <c r="P22" s="1">
        <f>+$D$22</f>
        <v>6000000</v>
      </c>
      <c r="Q22" s="2">
        <f>+$D$22</f>
        <v>6000000</v>
      </c>
      <c r="R22" s="1">
        <f>+$D$22</f>
        <v>6000000</v>
      </c>
      <c r="S22" s="2">
        <f>+$D$22</f>
        <v>6000000</v>
      </c>
      <c r="T22" s="1">
        <f>+$D$22</f>
        <v>6000000</v>
      </c>
      <c r="U22" s="2">
        <f>+$D$22</f>
        <v>6000000</v>
      </c>
      <c r="V22" s="1">
        <f>+$D$22</f>
        <v>6000000</v>
      </c>
      <c r="W22" s="2">
        <f>+$D$22</f>
        <v>6000000</v>
      </c>
      <c r="X22" s="1">
        <f>+$D$22</f>
        <v>6000000</v>
      </c>
      <c r="Y22" s="2">
        <f>+$D$22</f>
        <v>6000000</v>
      </c>
      <c r="Z22" s="1">
        <f>+$D$22</f>
        <v>6000000</v>
      </c>
      <c r="AE22">
        <v>10</v>
      </c>
      <c r="AF22" s="5">
        <f t="shared" si="8"/>
        <v>131183570.76177128</v>
      </c>
      <c r="AG22" s="1">
        <f t="shared" si="9"/>
        <v>106004266.75949337</v>
      </c>
      <c r="AH22" s="2">
        <f t="shared" si="10"/>
        <v>25179304.002277911</v>
      </c>
      <c r="AI22" s="2">
        <f>+AI21-AH22</f>
        <v>629592395.12751412</v>
      </c>
    </row>
    <row r="23" spans="2:35" x14ac:dyDescent="0.3">
      <c r="C23" s="2">
        <f>-$F$12*$D$23</f>
        <v>110000000</v>
      </c>
      <c r="D23" s="4">
        <v>0.1</v>
      </c>
      <c r="E23" s="16" t="s">
        <v>28</v>
      </c>
      <c r="G23" s="1">
        <f>+$C$23/2</f>
        <v>55000000</v>
      </c>
      <c r="H23" s="1">
        <f>+$C$23/2</f>
        <v>55000000</v>
      </c>
      <c r="I23" s="1">
        <f>+$C$23/2</f>
        <v>55000000</v>
      </c>
      <c r="J23" s="1">
        <f>+$C$23/2</f>
        <v>55000000</v>
      </c>
      <c r="K23" s="1">
        <f>+$C$23/2</f>
        <v>55000000</v>
      </c>
      <c r="L23" s="1">
        <f>+$C$23/2</f>
        <v>55000000</v>
      </c>
      <c r="M23" s="1">
        <f>+$C$23/2</f>
        <v>55000000</v>
      </c>
      <c r="N23" s="1">
        <f>+$C$23/2</f>
        <v>55000000</v>
      </c>
      <c r="O23" s="1">
        <f>+$C$23/2</f>
        <v>55000000</v>
      </c>
      <c r="P23" s="1">
        <f>+$C$23/2</f>
        <v>55000000</v>
      </c>
      <c r="Q23" s="1">
        <f>+$C$23/2</f>
        <v>55000000</v>
      </c>
      <c r="R23" s="1">
        <f>+$C$23/2</f>
        <v>55000000</v>
      </c>
      <c r="S23" s="1">
        <f>+$C$23/2</f>
        <v>55000000</v>
      </c>
      <c r="T23" s="1">
        <f>+$C$23/2</f>
        <v>55000000</v>
      </c>
      <c r="U23" s="1">
        <f>+$C$23/2</f>
        <v>55000000</v>
      </c>
      <c r="V23" s="1">
        <f>+$C$23/2</f>
        <v>55000000</v>
      </c>
      <c r="W23" s="1">
        <f>+$C$23/2</f>
        <v>55000000</v>
      </c>
      <c r="X23" s="1">
        <f>+$C$23/2</f>
        <v>55000000</v>
      </c>
      <c r="Y23" s="1">
        <f>+$C$23/2</f>
        <v>55000000</v>
      </c>
      <c r="Z23" s="1">
        <f>+$C$23/2</f>
        <v>55000000</v>
      </c>
      <c r="AE23">
        <v>11</v>
      </c>
      <c r="AF23" s="5">
        <f t="shared" si="8"/>
        <v>131183570.76177128</v>
      </c>
      <c r="AG23" s="1">
        <f>+AI22*$AF$4</f>
        <v>101927863.24079646</v>
      </c>
      <c r="AH23" s="2">
        <f t="shared" si="10"/>
        <v>29255707.520974815</v>
      </c>
      <c r="AI23" s="2">
        <f t="shared" si="11"/>
        <v>600336687.60653925</v>
      </c>
    </row>
    <row r="24" spans="2:35" x14ac:dyDescent="0.3">
      <c r="C24" s="2">
        <f>-$F$16*$D$24</f>
        <v>300000</v>
      </c>
      <c r="D24" s="4">
        <v>0.1</v>
      </c>
      <c r="E24" s="16" t="s">
        <v>29</v>
      </c>
      <c r="G24" s="1">
        <f>+$C$24/2</f>
        <v>150000</v>
      </c>
      <c r="H24" s="1">
        <f>+$C$24/2</f>
        <v>150000</v>
      </c>
      <c r="I24" s="1">
        <f>+$C$24/2</f>
        <v>150000</v>
      </c>
      <c r="J24" s="1">
        <f>+$C$24/2</f>
        <v>150000</v>
      </c>
      <c r="K24" s="1">
        <f>+$C$24/2</f>
        <v>150000</v>
      </c>
      <c r="L24" s="1">
        <f>+$C$24/2</f>
        <v>150000</v>
      </c>
      <c r="M24" s="1">
        <f>+$C$24/2</f>
        <v>150000</v>
      </c>
      <c r="N24" s="1">
        <f>+$C$24/2</f>
        <v>150000</v>
      </c>
      <c r="O24" s="1">
        <f>+$C$24/2</f>
        <v>150000</v>
      </c>
      <c r="P24" s="1">
        <f>+$C$24/2</f>
        <v>150000</v>
      </c>
      <c r="Q24" s="1">
        <f>+$C$24/2</f>
        <v>150000</v>
      </c>
      <c r="R24" s="1">
        <f>+$C$24/2</f>
        <v>150000</v>
      </c>
      <c r="S24" s="1">
        <f>+$C$24/2</f>
        <v>150000</v>
      </c>
      <c r="T24" s="1">
        <f>+$C$24/2</f>
        <v>150000</v>
      </c>
      <c r="U24" s="1">
        <f>+$C$24/2</f>
        <v>150000</v>
      </c>
      <c r="V24" s="1">
        <f>+$C$24/2</f>
        <v>150000</v>
      </c>
      <c r="W24" s="1">
        <f>+$C$24/2</f>
        <v>150000</v>
      </c>
      <c r="X24" s="1">
        <f>+$C$24/2</f>
        <v>150000</v>
      </c>
      <c r="Y24" s="1">
        <f>+$C$24/2</f>
        <v>150000</v>
      </c>
      <c r="Z24" s="1">
        <f>+$C$24/2</f>
        <v>150000</v>
      </c>
      <c r="AE24">
        <v>12</v>
      </c>
      <c r="AF24" s="5">
        <f t="shared" si="8"/>
        <v>131183570.76177128</v>
      </c>
      <c r="AG24" s="1">
        <f t="shared" si="9"/>
        <v>97191510.358696103</v>
      </c>
      <c r="AH24" s="2">
        <f t="shared" si="10"/>
        <v>33992060.403075173</v>
      </c>
      <c r="AI24" s="2">
        <f t="shared" si="11"/>
        <v>566344627.20346403</v>
      </c>
    </row>
    <row r="25" spans="2:35" x14ac:dyDescent="0.3">
      <c r="D25" s="1">
        <v>1800000</v>
      </c>
      <c r="E25" s="16" t="s">
        <v>30</v>
      </c>
      <c r="G25" s="1">
        <f>+$D$25*$C$20</f>
        <v>3600000</v>
      </c>
      <c r="H25" s="1">
        <f t="shared" ref="H25:Z25" si="36">+$D$25*$C$20</f>
        <v>3600000</v>
      </c>
      <c r="I25" s="1">
        <f t="shared" si="36"/>
        <v>3600000</v>
      </c>
      <c r="J25" s="1">
        <f t="shared" si="36"/>
        <v>3600000</v>
      </c>
      <c r="K25" s="1">
        <f t="shared" si="36"/>
        <v>3600000</v>
      </c>
      <c r="L25" s="1">
        <f t="shared" si="36"/>
        <v>3600000</v>
      </c>
      <c r="M25" s="1">
        <f t="shared" si="36"/>
        <v>3600000</v>
      </c>
      <c r="N25" s="1">
        <f t="shared" si="36"/>
        <v>3600000</v>
      </c>
      <c r="O25" s="1">
        <f>+$D$25*$C$20</f>
        <v>3600000</v>
      </c>
      <c r="P25" s="1">
        <f t="shared" si="36"/>
        <v>3600000</v>
      </c>
      <c r="Q25" s="1">
        <f t="shared" si="36"/>
        <v>3600000</v>
      </c>
      <c r="R25" s="1">
        <f t="shared" si="36"/>
        <v>3600000</v>
      </c>
      <c r="S25" s="1">
        <f t="shared" si="36"/>
        <v>3600000</v>
      </c>
      <c r="T25" s="1">
        <f t="shared" si="36"/>
        <v>3600000</v>
      </c>
      <c r="U25" s="1">
        <f t="shared" si="36"/>
        <v>3600000</v>
      </c>
      <c r="V25" s="1">
        <f t="shared" si="36"/>
        <v>3600000</v>
      </c>
      <c r="W25" s="1">
        <f t="shared" si="36"/>
        <v>3600000</v>
      </c>
      <c r="X25" s="1">
        <f t="shared" si="36"/>
        <v>3600000</v>
      </c>
      <c r="Y25" s="1">
        <f t="shared" si="36"/>
        <v>3600000</v>
      </c>
      <c r="Z25" s="1">
        <f t="shared" si="36"/>
        <v>3600000</v>
      </c>
      <c r="AE25">
        <v>13</v>
      </c>
      <c r="AF25" s="5">
        <f t="shared" si="8"/>
        <v>131183570.76177128</v>
      </c>
      <c r="AG25" s="1">
        <f t="shared" si="9"/>
        <v>91688365.608455241</v>
      </c>
      <c r="AH25" s="2">
        <f t="shared" si="10"/>
        <v>39495205.153316036</v>
      </c>
      <c r="AI25" s="2">
        <f t="shared" si="11"/>
        <v>526849422.05014801</v>
      </c>
    </row>
    <row r="26" spans="2:35" x14ac:dyDescent="0.3">
      <c r="E26" s="16" t="s">
        <v>41</v>
      </c>
      <c r="G26" s="2">
        <f>+AG13</f>
        <v>124659152.97391333</v>
      </c>
      <c r="H26" s="2">
        <f>+AG14</f>
        <v>123602882.33094929</v>
      </c>
      <c r="I26" s="2">
        <f>+AG15</f>
        <v>122375606.74816303</v>
      </c>
      <c r="J26" s="2">
        <f>+AG16</f>
        <v>120949641.3801616</v>
      </c>
      <c r="K26" s="2">
        <f>+AG17</f>
        <v>119292819.34340015</v>
      </c>
      <c r="L26" s="2">
        <f>+AG18</f>
        <v>117367766.09659821</v>
      </c>
      <c r="M26" s="2">
        <f>+AG19</f>
        <v>115131056.34697028</v>
      </c>
      <c r="N26" s="2">
        <f>+AG20</f>
        <v>112532234.46378765</v>
      </c>
      <c r="O26" s="2">
        <f>+AG21</f>
        <v>109512676.30178991</v>
      </c>
      <c r="P26" s="2">
        <f>+AG22</f>
        <v>106004266.75949337</v>
      </c>
      <c r="Q26" s="2">
        <f>+AG23</f>
        <v>101927863.24079646</v>
      </c>
      <c r="R26" s="2">
        <f>+AG24</f>
        <v>97191510.358696103</v>
      </c>
      <c r="S26" s="2">
        <f>+AG25</f>
        <v>91688365.608455241</v>
      </c>
      <c r="T26" s="2">
        <f>+AG26</f>
        <v>85294289.217619777</v>
      </c>
      <c r="U26" s="2">
        <f>+AG27</f>
        <v>77865043.804794639</v>
      </c>
      <c r="V26" s="2">
        <f>+AG28</f>
        <v>69233040.677166745</v>
      </c>
      <c r="W26" s="2">
        <f>+AG29</f>
        <v>59203559.369852804</v>
      </c>
      <c r="X26" s="2">
        <f>+AG30</f>
        <v>47550355.14755515</v>
      </c>
      <c r="Y26" s="2">
        <f>+AG31</f>
        <v>34010555.382681325</v>
      </c>
      <c r="Z26" s="2">
        <f>+AG32</f>
        <v>18278729.682579499</v>
      </c>
      <c r="AE26">
        <v>14</v>
      </c>
      <c r="AF26" s="5">
        <f t="shared" si="8"/>
        <v>131183570.76177128</v>
      </c>
      <c r="AG26" s="1">
        <f t="shared" si="9"/>
        <v>85294289.217619777</v>
      </c>
      <c r="AH26" s="2">
        <f t="shared" si="10"/>
        <v>45889281.5441515</v>
      </c>
      <c r="AI26" s="2">
        <f t="shared" si="11"/>
        <v>480960140.50599653</v>
      </c>
    </row>
    <row r="27" spans="2:35" x14ac:dyDescent="0.3">
      <c r="E27" t="s">
        <v>42</v>
      </c>
      <c r="G27" s="2">
        <f>+G13-G15-G17-G18-G19-G20-G21-G22-G23-G24-G25-G26</f>
        <v>117590847.02608667</v>
      </c>
      <c r="H27" s="2">
        <f>+H13-H15-H17-H18-H19-H21-H22-C23-C24-H20-H25-H26</f>
        <v>63497117.669050708</v>
      </c>
      <c r="I27" s="2">
        <f>+I13-I15-I17-I18-I19-I21-I22-I23-I24-I20-I25-I26</f>
        <v>151974393.25183696</v>
      </c>
      <c r="J27" s="2">
        <f t="shared" ref="J27:Z27" si="37">+J13-J15-J17-J18-J19-J21-J22-J23-J24-J20-J25-J26</f>
        <v>153400358.61983842</v>
      </c>
      <c r="K27" s="2">
        <f t="shared" si="37"/>
        <v>190276580.65659985</v>
      </c>
      <c r="L27" s="2">
        <f t="shared" si="37"/>
        <v>192201633.90340179</v>
      </c>
      <c r="M27" s="2">
        <f t="shared" si="37"/>
        <v>233077065.65302974</v>
      </c>
      <c r="N27" s="2">
        <f t="shared" si="37"/>
        <v>235675887.53621235</v>
      </c>
      <c r="O27" s="2">
        <f t="shared" si="37"/>
        <v>281081829.55821013</v>
      </c>
      <c r="P27" s="2">
        <f t="shared" si="37"/>
        <v>284590239.10050666</v>
      </c>
      <c r="Q27" s="2">
        <f t="shared" si="37"/>
        <v>335160082.58100355</v>
      </c>
      <c r="R27" s="2">
        <f t="shared" si="37"/>
        <v>339896435.46310389</v>
      </c>
      <c r="S27" s="2">
        <f t="shared" si="37"/>
        <v>396393398.36017871</v>
      </c>
      <c r="T27" s="2">
        <f t="shared" si="37"/>
        <v>402787474.75101417</v>
      </c>
      <c r="U27" s="2">
        <f t="shared" si="37"/>
        <v>466141297.03726161</v>
      </c>
      <c r="V27" s="2">
        <f t="shared" si="37"/>
        <v>474773300.16488951</v>
      </c>
      <c r="W27" s="2">
        <f t="shared" si="37"/>
        <v>546128965.6358459</v>
      </c>
      <c r="X27" s="2">
        <f t="shared" si="37"/>
        <v>557782169.85814357</v>
      </c>
      <c r="Y27" s="2">
        <f t="shared" si="37"/>
        <v>638564789.63132191</v>
      </c>
      <c r="Z27" s="2">
        <f t="shared" si="37"/>
        <v>654296615.33142376</v>
      </c>
      <c r="AE27">
        <v>15</v>
      </c>
      <c r="AF27" s="5">
        <f t="shared" si="8"/>
        <v>131183570.76177128</v>
      </c>
      <c r="AG27" s="1">
        <f t="shared" si="9"/>
        <v>77865043.804794639</v>
      </c>
      <c r="AH27" s="2">
        <f t="shared" si="10"/>
        <v>53318526.956976637</v>
      </c>
      <c r="AI27" s="2">
        <f t="shared" si="11"/>
        <v>427641613.54901987</v>
      </c>
    </row>
    <row r="28" spans="2:35" x14ac:dyDescent="0.3">
      <c r="D28" s="4">
        <f>+AF4</f>
        <v>0.16189500386222511</v>
      </c>
      <c r="E28" t="s">
        <v>43</v>
      </c>
      <c r="G28" s="1">
        <f>+G27*$D$28</f>
        <v>19037370.633450624</v>
      </c>
      <c r="H28" s="1">
        <f>+H27*$D$28</f>
        <v>10279866.110271126</v>
      </c>
      <c r="I28" s="1">
        <f t="shared" ref="I28:L28" si="38">+I27*$D$28</f>
        <v>24603894.982465461</v>
      </c>
      <c r="J28" s="1">
        <f t="shared" si="38"/>
        <v>24834751.651225455</v>
      </c>
      <c r="K28" s="1">
        <f t="shared" si="38"/>
        <v>30804827.760291219</v>
      </c>
      <c r="L28" s="1">
        <f t="shared" si="38"/>
        <v>31116484.263117209</v>
      </c>
      <c r="M28" s="1">
        <f t="shared" ref="M28" si="39">+M27*$D$28</f>
        <v>37734012.444093347</v>
      </c>
      <c r="N28" s="1">
        <f t="shared" ref="N28" si="40">+N27*$D$28</f>
        <v>38154748.72290843</v>
      </c>
      <c r="O28" s="1">
        <f t="shared" ref="O28" si="41">+O27*$D$28</f>
        <v>45505743.881927729</v>
      </c>
      <c r="P28" s="1">
        <f t="shared" ref="P28:Q28" si="42">+P27*$D$28</f>
        <v>46073737.858328089</v>
      </c>
      <c r="Q28" s="1">
        <f t="shared" si="42"/>
        <v>54260742.863915257</v>
      </c>
      <c r="R28" s="1">
        <f t="shared" ref="R28" si="43">+R27*$D$28</f>
        <v>55027534.732055753</v>
      </c>
      <c r="S28" s="1">
        <f t="shared" ref="S28" si="44">+S27*$D$28</f>
        <v>64174110.758481666</v>
      </c>
      <c r="T28" s="1">
        <f>+T27*$D$28</f>
        <v>65209279.78047134</v>
      </c>
      <c r="U28" s="1">
        <f t="shared" ref="U28" si="45">+U27*$D$28</f>
        <v>75465947.084190086</v>
      </c>
      <c r="V28" s="1">
        <f t="shared" ref="V28" si="46">+V27*$D$28</f>
        <v>76863425.263876155</v>
      </c>
      <c r="W28" s="1">
        <f t="shared" ref="W28" si="47">+W27*$D$28</f>
        <v>88415551.000888273</v>
      </c>
      <c r="X28" s="1">
        <f t="shared" ref="X28" si="48">+X27*$D$28</f>
        <v>90302146.543464452</v>
      </c>
      <c r="Y28" s="1">
        <f t="shared" ref="Y28" si="49">+Y27*$D$28</f>
        <v>103380449.08364382</v>
      </c>
      <c r="Z28" s="1">
        <f t="shared" ref="Z28" si="50">+Z27*$D$28</f>
        <v>105927353.06612167</v>
      </c>
      <c r="AE28">
        <v>16</v>
      </c>
      <c r="AF28" s="5">
        <f t="shared" si="8"/>
        <v>131183570.76177128</v>
      </c>
      <c r="AG28" s="1">
        <f t="shared" si="9"/>
        <v>69233040.677166745</v>
      </c>
      <c r="AH28" s="2">
        <f t="shared" si="10"/>
        <v>61950530.084604532</v>
      </c>
      <c r="AI28" s="2">
        <f t="shared" si="11"/>
        <v>365691083.46441531</v>
      </c>
    </row>
    <row r="29" spans="2:35" x14ac:dyDescent="0.3">
      <c r="E29" t="s">
        <v>44</v>
      </c>
      <c r="G29" s="2">
        <f>+G27-G28</f>
        <v>98553476.392636046</v>
      </c>
      <c r="H29" s="2">
        <f>+H27-H28</f>
        <v>53217251.558779582</v>
      </c>
      <c r="I29" s="2">
        <f>+I27-I28</f>
        <v>127370498.26937149</v>
      </c>
      <c r="J29" s="2">
        <f t="shared" ref="J29:O29" si="51">+J27-J28</f>
        <v>128565606.96861297</v>
      </c>
      <c r="K29" s="2">
        <f t="shared" si="51"/>
        <v>159471752.89630863</v>
      </c>
      <c r="L29" s="2">
        <f t="shared" si="51"/>
        <v>161085149.6402846</v>
      </c>
      <c r="M29" s="2">
        <f t="shared" si="51"/>
        <v>195343053.20893639</v>
      </c>
      <c r="N29" s="2">
        <f t="shared" si="51"/>
        <v>197521138.81330392</v>
      </c>
      <c r="O29" s="2">
        <f t="shared" si="51"/>
        <v>235576085.67628241</v>
      </c>
      <c r="P29" s="2">
        <f t="shared" ref="P29" si="52">+P27-P28</f>
        <v>238516501.24217856</v>
      </c>
      <c r="Q29" s="2">
        <f t="shared" ref="Q29" si="53">+Q27-Q28</f>
        <v>280899339.71708828</v>
      </c>
      <c r="R29" s="2">
        <f t="shared" ref="R29" si="54">+R27-R28</f>
        <v>284868900.73104811</v>
      </c>
      <c r="S29" s="2">
        <f t="shared" ref="S29" si="55">+S27-S28</f>
        <v>332219287.60169703</v>
      </c>
      <c r="T29" s="2">
        <f t="shared" ref="T29" si="56">+T27-T28</f>
        <v>337578194.97054285</v>
      </c>
      <c r="U29" s="2">
        <f t="shared" ref="U29" si="57">+U27-U28</f>
        <v>390675349.95307153</v>
      </c>
      <c r="V29" s="2">
        <f t="shared" ref="V29" si="58">+V27-V28</f>
        <v>397909874.90101337</v>
      </c>
      <c r="W29" s="2">
        <f t="shared" ref="W29" si="59">+W27-W28</f>
        <v>457713414.63495761</v>
      </c>
      <c r="X29" s="2">
        <f t="shared" ref="X29" si="60">+X27-X28</f>
        <v>467480023.31467915</v>
      </c>
      <c r="Y29" s="2">
        <f t="shared" ref="Y29" si="61">+Y27-Y28</f>
        <v>535184340.54767811</v>
      </c>
      <c r="Z29" s="2">
        <f t="shared" ref="Z29" si="62">+Z27-Z28</f>
        <v>548369262.26530206</v>
      </c>
      <c r="AE29">
        <v>17</v>
      </c>
      <c r="AF29" s="5">
        <f t="shared" si="8"/>
        <v>131183570.76177128</v>
      </c>
      <c r="AG29" s="1">
        <f t="shared" si="9"/>
        <v>59203559.369852804</v>
      </c>
      <c r="AH29" s="2">
        <f t="shared" si="10"/>
        <v>71980011.39191848</v>
      </c>
      <c r="AI29" s="2">
        <f t="shared" si="11"/>
        <v>293711072.07249683</v>
      </c>
    </row>
    <row r="30" spans="2:35" x14ac:dyDescent="0.3">
      <c r="E30" t="s">
        <v>47</v>
      </c>
      <c r="G30" s="2">
        <f>+AH13</f>
        <v>6524417.7878579497</v>
      </c>
      <c r="H30" s="2">
        <f>+AH14</f>
        <v>7580688.430821985</v>
      </c>
      <c r="I30" s="2">
        <f>+AH15</f>
        <v>8807964.013608247</v>
      </c>
      <c r="J30" s="2">
        <f>+AH16</f>
        <v>10233929.381609678</v>
      </c>
      <c r="K30" s="2">
        <f>+AH17</f>
        <v>11890751.418371126</v>
      </c>
      <c r="L30" s="2">
        <f>+AH18</f>
        <v>13815804.665173069</v>
      </c>
      <c r="M30" s="2">
        <f>+AH19</f>
        <v>16052514.414801002</v>
      </c>
      <c r="N30" s="2">
        <f>+AH20</f>
        <v>18651336.297983631</v>
      </c>
      <c r="O30" s="2">
        <f>+AH21</f>
        <v>21670894.459981367</v>
      </c>
      <c r="P30" s="2">
        <f>+AH22</f>
        <v>25179304.002277911</v>
      </c>
      <c r="Q30" s="2">
        <f>+AH23</f>
        <v>29255707.520974815</v>
      </c>
      <c r="R30" s="2">
        <f>+AH24</f>
        <v>33992060.403075173</v>
      </c>
      <c r="S30" s="2">
        <f>+AH25</f>
        <v>39495205.153316036</v>
      </c>
      <c r="T30" s="2">
        <f>+AH26</f>
        <v>45889281.5441515</v>
      </c>
      <c r="U30" s="2">
        <f>+AH27</f>
        <v>53318526.956976637</v>
      </c>
      <c r="V30" s="2">
        <f>+AH28</f>
        <v>61950530.084604532</v>
      </c>
      <c r="W30" s="2">
        <f>+AH29</f>
        <v>71980011.39191848</v>
      </c>
      <c r="X30" s="2">
        <f>+AH30</f>
        <v>83633215.614216119</v>
      </c>
      <c r="Y30" s="2">
        <f>+AH31</f>
        <v>97173015.379089952</v>
      </c>
      <c r="Z30" s="2">
        <f>+AH32</f>
        <v>112904841.07919177</v>
      </c>
      <c r="AE30">
        <v>18</v>
      </c>
      <c r="AF30" s="5">
        <f t="shared" si="8"/>
        <v>131183570.76177128</v>
      </c>
      <c r="AG30" s="1">
        <f t="shared" si="9"/>
        <v>47550355.14755515</v>
      </c>
      <c r="AH30" s="2">
        <f t="shared" si="10"/>
        <v>83633215.614216119</v>
      </c>
      <c r="AI30" s="2">
        <f t="shared" si="11"/>
        <v>210077856.45828071</v>
      </c>
    </row>
    <row r="31" spans="2:35" x14ac:dyDescent="0.3">
      <c r="E31" t="s">
        <v>27</v>
      </c>
      <c r="G31" s="2">
        <f>+G23+G24</f>
        <v>55150000</v>
      </c>
      <c r="H31" s="2">
        <f t="shared" ref="H31:Z31" si="63">+H23+H24</f>
        <v>55150000</v>
      </c>
      <c r="I31" s="2">
        <f t="shared" si="63"/>
        <v>55150000</v>
      </c>
      <c r="J31" s="2">
        <f t="shared" si="63"/>
        <v>55150000</v>
      </c>
      <c r="K31" s="2">
        <f t="shared" si="63"/>
        <v>55150000</v>
      </c>
      <c r="L31" s="2">
        <f t="shared" si="63"/>
        <v>55150000</v>
      </c>
      <c r="M31" s="2">
        <f t="shared" si="63"/>
        <v>55150000</v>
      </c>
      <c r="N31" s="2">
        <f t="shared" si="63"/>
        <v>55150000</v>
      </c>
      <c r="O31" s="2">
        <f t="shared" si="63"/>
        <v>55150000</v>
      </c>
      <c r="P31" s="2">
        <f t="shared" si="63"/>
        <v>55150000</v>
      </c>
      <c r="Q31" s="2">
        <f>+Q23+Q24</f>
        <v>55150000</v>
      </c>
      <c r="R31" s="2">
        <f t="shared" si="63"/>
        <v>55150000</v>
      </c>
      <c r="S31" s="2">
        <f t="shared" si="63"/>
        <v>55150000</v>
      </c>
      <c r="T31" s="2">
        <f t="shared" si="63"/>
        <v>55150000</v>
      </c>
      <c r="U31" s="2">
        <f>+U23+U24</f>
        <v>55150000</v>
      </c>
      <c r="V31" s="2">
        <f t="shared" si="63"/>
        <v>55150000</v>
      </c>
      <c r="W31" s="2">
        <f t="shared" si="63"/>
        <v>55150000</v>
      </c>
      <c r="X31" s="2">
        <f t="shared" si="63"/>
        <v>55150000</v>
      </c>
      <c r="Y31" s="2">
        <f t="shared" si="63"/>
        <v>55150000</v>
      </c>
      <c r="Z31" s="2">
        <f t="shared" si="63"/>
        <v>55150000</v>
      </c>
      <c r="AE31">
        <v>19</v>
      </c>
      <c r="AF31" s="5">
        <f t="shared" si="8"/>
        <v>131183570.76177128</v>
      </c>
      <c r="AG31" s="1">
        <f t="shared" si="9"/>
        <v>34010555.382681325</v>
      </c>
      <c r="AH31" s="2">
        <f t="shared" si="10"/>
        <v>97173015.379089952</v>
      </c>
      <c r="AI31" s="2">
        <f t="shared" si="11"/>
        <v>112904841.07919076</v>
      </c>
    </row>
    <row r="32" spans="2:35" x14ac:dyDescent="0.3">
      <c r="B32" t="s">
        <v>51</v>
      </c>
      <c r="AE32">
        <v>20</v>
      </c>
      <c r="AF32" s="5">
        <f>+$AF$6</f>
        <v>131183570.76177128</v>
      </c>
      <c r="AG32" s="1">
        <f>+AI31*$AF$4</f>
        <v>18278729.682579499</v>
      </c>
      <c r="AH32" s="2">
        <f>+AF32-AG32</f>
        <v>112904841.07919177</v>
      </c>
      <c r="AI32" s="2">
        <f>+AI31-AH32</f>
        <v>-1.0132789611816406E-6</v>
      </c>
    </row>
    <row r="33" spans="2:26" x14ac:dyDescent="0.3">
      <c r="C33" s="6">
        <v>4.8000000000000001E-2</v>
      </c>
      <c r="E33" t="s">
        <v>46</v>
      </c>
      <c r="F33" s="2">
        <f>+AF3</f>
        <v>770000000</v>
      </c>
    </row>
    <row r="34" spans="2:26" x14ac:dyDescent="0.3">
      <c r="D34" s="4">
        <v>0.1</v>
      </c>
      <c r="E34" t="s">
        <v>31</v>
      </c>
      <c r="Z34" s="1">
        <f>-F12*D34</f>
        <v>110000000</v>
      </c>
    </row>
    <row r="35" spans="2:26" x14ac:dyDescent="0.3">
      <c r="E35" t="s">
        <v>45</v>
      </c>
      <c r="F35" s="2">
        <f>+F12+F16+F33</f>
        <v>-333000000</v>
      </c>
      <c r="G35" s="2">
        <f>+G29-G30+G31+G34</f>
        <v>147179058.60477811</v>
      </c>
      <c r="H35" s="2">
        <f>+H29-H30+H31+H34</f>
        <v>100786563.1279576</v>
      </c>
      <c r="I35" s="2">
        <f>+I29-I30+I31+I34</f>
        <v>173712534.25576323</v>
      </c>
      <c r="J35" s="2">
        <f>+J29-J30+J31+J34</f>
        <v>173481677.58700329</v>
      </c>
      <c r="K35" s="2">
        <f>+K29-K30+K31+K34</f>
        <v>202731001.47793752</v>
      </c>
      <c r="L35" s="2">
        <f>+L29-L30+L31+L34</f>
        <v>202419344.97511154</v>
      </c>
      <c r="M35" s="2">
        <f>+M29-M30+M31+M34</f>
        <v>234440538.79413539</v>
      </c>
      <c r="N35" s="2">
        <f>+N29-N30+N31+N34</f>
        <v>234019802.5153203</v>
      </c>
      <c r="O35" s="2">
        <f>+O29-O30+O31+O34</f>
        <v>269055191.21630102</v>
      </c>
      <c r="P35" s="2">
        <f>+P29-P30+P31+P34</f>
        <v>268487197.23990065</v>
      </c>
      <c r="Q35" s="2">
        <f>+Q29-Q30+Q31+Q34</f>
        <v>306793632.19611347</v>
      </c>
      <c r="R35" s="2">
        <f>+R29-R30+R31+R34</f>
        <v>306026840.32797295</v>
      </c>
      <c r="S35" s="2">
        <f>+S29-S30+S31+S34</f>
        <v>347874082.44838101</v>
      </c>
      <c r="T35" s="2">
        <f>+T29-T30+T31+T34</f>
        <v>346838913.42639136</v>
      </c>
      <c r="U35" s="2">
        <f>+U29-U30+U31+U34</f>
        <v>392506822.99609488</v>
      </c>
      <c r="V35" s="2">
        <f>+V29-V30+V31+V34</f>
        <v>391109344.81640887</v>
      </c>
      <c r="W35" s="2">
        <f>+W29-W30+W31+W34</f>
        <v>440883403.24303913</v>
      </c>
      <c r="X35" s="2">
        <f>+X29-X30+X31+X34</f>
        <v>438996807.70046306</v>
      </c>
      <c r="Y35" s="2">
        <f>+Y29-Y30+Y31+Y34</f>
        <v>493161325.16858816</v>
      </c>
      <c r="Z35" s="2">
        <f>+Z29-Z30+Z31+Z34</f>
        <v>600614421.18611026</v>
      </c>
    </row>
    <row r="36" spans="2:26" x14ac:dyDescent="0.3">
      <c r="E36" t="s">
        <v>48</v>
      </c>
      <c r="F36" s="8">
        <f>+C40</f>
        <v>0.19490384550389667</v>
      </c>
    </row>
    <row r="37" spans="2:26" x14ac:dyDescent="0.3">
      <c r="B37" t="s">
        <v>50</v>
      </c>
      <c r="C37" s="4">
        <v>0.3</v>
      </c>
      <c r="E37" t="s">
        <v>53</v>
      </c>
      <c r="F37" s="5">
        <f>NPV(F36,G35:Z35)+F35</f>
        <v>688779808.24918973</v>
      </c>
    </row>
    <row r="38" spans="2:26" x14ac:dyDescent="0.3">
      <c r="B38" t="s">
        <v>52</v>
      </c>
      <c r="C38" s="4">
        <f>+E48</f>
        <v>0.14017542509913805</v>
      </c>
      <c r="E38" t="s">
        <v>54</v>
      </c>
      <c r="F38" s="4">
        <f>IRR(F35:Z35)</f>
        <v>0.4826473186664999</v>
      </c>
    </row>
    <row r="39" spans="2:26" x14ac:dyDescent="0.3">
      <c r="B39" t="s">
        <v>49</v>
      </c>
      <c r="C39" s="7">
        <f>+C33</f>
        <v>4.8000000000000001E-2</v>
      </c>
    </row>
    <row r="40" spans="2:26" x14ac:dyDescent="0.3">
      <c r="C40" s="8">
        <f>+C38+C39+(C38*C39)</f>
        <v>0.19490384550389667</v>
      </c>
      <c r="E40" t="s">
        <v>55</v>
      </c>
      <c r="G40" s="5">
        <f>PV($F$36,G11,,-G35)</f>
        <v>123172303.07574414</v>
      </c>
      <c r="H40" s="5">
        <f>PV($F$36,H11,,-H35)</f>
        <v>70588949.401116893</v>
      </c>
      <c r="I40" s="5">
        <f t="shared" ref="I40:Z40" si="64">PV($F$36,I11,,-I35)</f>
        <v>101819809.40726443</v>
      </c>
      <c r="J40" s="5">
        <f t="shared" si="64"/>
        <v>85098475.108019561</v>
      </c>
      <c r="K40" s="5">
        <f t="shared" si="64"/>
        <v>83225300.468015894</v>
      </c>
      <c r="L40" s="5">
        <f t="shared" si="64"/>
        <v>69543134.614728346</v>
      </c>
      <c r="M40" s="5">
        <f t="shared" si="64"/>
        <v>67406534.408167481</v>
      </c>
      <c r="N40" s="5">
        <f t="shared" si="64"/>
        <v>56310442.237032712</v>
      </c>
      <c r="O40" s="5">
        <f t="shared" si="64"/>
        <v>54180716.834016532</v>
      </c>
      <c r="P40" s="5">
        <f t="shared" si="64"/>
        <v>45247437.963560052</v>
      </c>
      <c r="Q40" s="5">
        <f>PV($F$36,Q11,,-Q35)</f>
        <v>43269691.054541096</v>
      </c>
      <c r="R40" s="5">
        <f t="shared" si="64"/>
        <v>36121353.277619272</v>
      </c>
      <c r="S40" s="5">
        <f t="shared" si="64"/>
        <v>34363200.762895398</v>
      </c>
      <c r="T40" s="5">
        <f t="shared" si="64"/>
        <v>28672554.954070382</v>
      </c>
      <c r="U40" s="5">
        <f t="shared" si="64"/>
        <v>27155188.918675516</v>
      </c>
      <c r="V40" s="5">
        <f>PV($F$36,V11,,-V35)</f>
        <v>22644923.188779473</v>
      </c>
      <c r="W40" s="5">
        <f t="shared" si="64"/>
        <v>21363059.535085637</v>
      </c>
      <c r="X40" s="5">
        <f t="shared" si="64"/>
        <v>17801971.594658922</v>
      </c>
      <c r="Y40" s="5">
        <f t="shared" si="64"/>
        <v>16736428.776650546</v>
      </c>
      <c r="Z40" s="5">
        <f t="shared" si="64"/>
        <v>17058332.668547653</v>
      </c>
    </row>
    <row r="41" spans="2:26" x14ac:dyDescent="0.3">
      <c r="G41" s="5">
        <f>+F35+G40</f>
        <v>-209827696.92425585</v>
      </c>
      <c r="H41" s="5">
        <f>+G41+H40</f>
        <v>-139238747.52313894</v>
      </c>
      <c r="I41" s="5">
        <f>+H41+I40</f>
        <v>-37418938.115874514</v>
      </c>
      <c r="J41" s="5">
        <f t="shared" ref="J41:L41" si="65">+I41+J40</f>
        <v>47679536.992145047</v>
      </c>
      <c r="K41" s="5">
        <f t="shared" si="65"/>
        <v>130904837.46016094</v>
      </c>
      <c r="L41" s="5">
        <f t="shared" si="65"/>
        <v>200447972.0748893</v>
      </c>
      <c r="M41" s="5">
        <f>+L41+M40</f>
        <v>267854506.48305678</v>
      </c>
      <c r="N41" s="5">
        <f>+M41+N40</f>
        <v>324164948.7200895</v>
      </c>
      <c r="O41" s="5">
        <f t="shared" ref="O41" si="66">+N41+O40</f>
        <v>378345665.554106</v>
      </c>
      <c r="P41" s="5">
        <f>+O41+P40</f>
        <v>423593103.51766604</v>
      </c>
      <c r="Q41" s="5">
        <f>+P41+Q40</f>
        <v>466862794.57220715</v>
      </c>
      <c r="R41" s="5">
        <f t="shared" ref="R41" si="67">+Q41+R40</f>
        <v>502984147.84982646</v>
      </c>
      <c r="S41" s="5">
        <f t="shared" ref="S41" si="68">+R41+S40</f>
        <v>537347348.6127218</v>
      </c>
      <c r="T41" s="5">
        <f t="shared" ref="T41" si="69">+S41+T40</f>
        <v>566019903.56679213</v>
      </c>
      <c r="U41" s="5">
        <f>+T41+U40</f>
        <v>593175092.48546767</v>
      </c>
      <c r="V41" s="5">
        <f>+U41+V40</f>
        <v>615820015.67424715</v>
      </c>
      <c r="W41" s="5">
        <f t="shared" ref="W41" si="70">+V41+W40</f>
        <v>637183075.20933282</v>
      </c>
      <c r="X41" s="5">
        <f>+W41+X40</f>
        <v>654985046.80399179</v>
      </c>
      <c r="Y41" s="5">
        <f>+X41+Y40</f>
        <v>671721475.58064234</v>
      </c>
      <c r="Z41" s="5">
        <f t="shared" ref="Z41" si="71">+Y41+Z40</f>
        <v>688779808.24918997</v>
      </c>
    </row>
    <row r="48" spans="2:26" x14ac:dyDescent="0.3">
      <c r="D48" s="15">
        <f>NOMINAL(C37,2)</f>
        <v>0.2803508501982761</v>
      </c>
      <c r="E48" s="14">
        <f>+D48/2</f>
        <v>0.14017542509913805</v>
      </c>
    </row>
  </sheetData>
  <mergeCells count="4">
    <mergeCell ref="A1:M1"/>
    <mergeCell ref="A2:M2"/>
    <mergeCell ref="N1:S2"/>
    <mergeCell ref="A4:O7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B29D4-5E24-4557-ADA6-5173D003F74C}">
  <dimension ref="A1:AI44"/>
  <sheetViews>
    <sheetView topLeftCell="Q21" zoomScale="110" workbookViewId="0">
      <selection activeCell="H41" sqref="H41"/>
    </sheetView>
  </sheetViews>
  <sheetFormatPr baseColWidth="10" defaultRowHeight="14.4" x14ac:dyDescent="0.3"/>
  <cols>
    <col min="2" max="2" width="27.109375" bestFit="1" customWidth="1"/>
    <col min="3" max="3" width="16.6640625" bestFit="1" customWidth="1"/>
    <col min="4" max="4" width="15.5546875" bestFit="1" customWidth="1"/>
    <col min="5" max="5" width="29.88671875" bestFit="1" customWidth="1"/>
    <col min="6" max="6" width="18.33203125" bestFit="1" customWidth="1"/>
    <col min="7" max="7" width="16.6640625" bestFit="1" customWidth="1"/>
    <col min="8" max="8" width="23" bestFit="1" customWidth="1"/>
    <col min="9" max="14" width="16.6640625" bestFit="1" customWidth="1"/>
    <col min="15" max="16" width="22" bestFit="1" customWidth="1"/>
    <col min="17" max="17" width="21" bestFit="1" customWidth="1"/>
    <col min="18" max="19" width="16.6640625" bestFit="1" customWidth="1"/>
    <col min="20" max="20" width="19.6640625" bestFit="1" customWidth="1"/>
    <col min="21" max="26" width="16.6640625" bestFit="1" customWidth="1"/>
    <col min="32" max="35" width="16.6640625" bestFit="1" customWidth="1"/>
  </cols>
  <sheetData>
    <row r="1" spans="1:35" ht="15.6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2</v>
      </c>
      <c r="O1" s="11"/>
      <c r="P1" s="11"/>
      <c r="Q1" s="11"/>
      <c r="R1" s="11"/>
      <c r="S1" s="11"/>
    </row>
    <row r="2" spans="1:35" ht="15.6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O2" s="11"/>
      <c r="P2" s="11"/>
      <c r="Q2" s="11"/>
      <c r="R2" s="11"/>
      <c r="S2" s="11"/>
    </row>
    <row r="3" spans="1:35" x14ac:dyDescent="0.3">
      <c r="AD3" s="4">
        <v>0.7</v>
      </c>
      <c r="AE3" t="s">
        <v>32</v>
      </c>
      <c r="AF3" s="1">
        <f>-F12*AD3</f>
        <v>770000000</v>
      </c>
    </row>
    <row r="4" spans="1:35" x14ac:dyDescent="0.3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AE4" t="s">
        <v>33</v>
      </c>
      <c r="AF4" s="4">
        <v>0.05</v>
      </c>
    </row>
    <row r="5" spans="1:35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AE5" t="s">
        <v>34</v>
      </c>
      <c r="AF5">
        <v>10</v>
      </c>
    </row>
    <row r="6" spans="1:35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AE6" t="s">
        <v>35</v>
      </c>
      <c r="AF6" s="5">
        <f>PMT(AF4,AF5,-AF3)</f>
        <v>99718522.723401636</v>
      </c>
    </row>
    <row r="7" spans="1:35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35" x14ac:dyDescent="0.3">
      <c r="P8" t="s">
        <v>9</v>
      </c>
      <c r="Q8" t="s">
        <v>8</v>
      </c>
      <c r="R8" t="s">
        <v>11</v>
      </c>
      <c r="S8" t="s">
        <v>10</v>
      </c>
      <c r="T8" t="s">
        <v>12</v>
      </c>
    </row>
    <row r="9" spans="1:35" x14ac:dyDescent="0.3">
      <c r="B9" t="s">
        <v>6</v>
      </c>
      <c r="C9" s="1">
        <v>550000000</v>
      </c>
      <c r="P9" s="1">
        <v>14000</v>
      </c>
      <c r="Q9" s="1">
        <v>10</v>
      </c>
      <c r="R9" s="1">
        <f>+P9*Q9</f>
        <v>140000</v>
      </c>
      <c r="S9" s="1">
        <v>900</v>
      </c>
      <c r="T9" s="2">
        <f>+R9*S9</f>
        <v>126000000</v>
      </c>
    </row>
    <row r="10" spans="1:35" x14ac:dyDescent="0.3">
      <c r="B10" t="s">
        <v>13</v>
      </c>
      <c r="C10" s="3">
        <v>0.1</v>
      </c>
    </row>
    <row r="11" spans="1:35" x14ac:dyDescent="0.3">
      <c r="B11" t="s">
        <v>16</v>
      </c>
      <c r="C11" s="4">
        <v>0.13</v>
      </c>
      <c r="E11" t="s">
        <v>4</v>
      </c>
      <c r="F11">
        <v>0</v>
      </c>
      <c r="G11">
        <v>1</v>
      </c>
      <c r="H11">
        <v>2</v>
      </c>
      <c r="I11">
        <v>3</v>
      </c>
      <c r="J11">
        <v>4</v>
      </c>
      <c r="K11">
        <v>5</v>
      </c>
      <c r="L11">
        <v>6</v>
      </c>
      <c r="M11">
        <v>7</v>
      </c>
      <c r="N11">
        <v>8</v>
      </c>
      <c r="O11">
        <v>9</v>
      </c>
      <c r="P11">
        <v>10</v>
      </c>
      <c r="Q11">
        <v>11</v>
      </c>
      <c r="R11">
        <v>12</v>
      </c>
      <c r="S11">
        <v>13</v>
      </c>
      <c r="T11">
        <v>14</v>
      </c>
      <c r="U11">
        <v>15</v>
      </c>
      <c r="V11">
        <v>16</v>
      </c>
      <c r="W11">
        <v>17</v>
      </c>
      <c r="X11">
        <v>18</v>
      </c>
      <c r="Y11">
        <v>19</v>
      </c>
      <c r="Z11">
        <v>20</v>
      </c>
      <c r="AE11" t="s">
        <v>36</v>
      </c>
      <c r="AF11" t="s">
        <v>37</v>
      </c>
      <c r="AG11" t="s">
        <v>40</v>
      </c>
      <c r="AH11" t="s">
        <v>38</v>
      </c>
      <c r="AI11" t="s">
        <v>39</v>
      </c>
    </row>
    <row r="12" spans="1:35" x14ac:dyDescent="0.3">
      <c r="B12" t="s">
        <v>24</v>
      </c>
      <c r="C12" s="4">
        <v>0.05</v>
      </c>
      <c r="E12" t="s">
        <v>5</v>
      </c>
      <c r="F12" s="1">
        <f>+-C9*2</f>
        <v>-1100000000</v>
      </c>
      <c r="AE12">
        <v>0</v>
      </c>
      <c r="AF12" s="5"/>
      <c r="AI12" s="2">
        <f>+AF3</f>
        <v>770000000</v>
      </c>
    </row>
    <row r="13" spans="1:35" x14ac:dyDescent="0.3">
      <c r="E13" t="s">
        <v>7</v>
      </c>
      <c r="G13" s="2">
        <f>+T9*2</f>
        <v>252000000</v>
      </c>
      <c r="H13" s="2">
        <f>+G13</f>
        <v>252000000</v>
      </c>
      <c r="I13" s="2">
        <f>+H13*$C$10+H13</f>
        <v>277200000</v>
      </c>
      <c r="J13" s="2">
        <f>+I13</f>
        <v>277200000</v>
      </c>
      <c r="K13" s="2">
        <f t="shared" ref="K13" si="0">+J13*$C$10+J13</f>
        <v>304920000</v>
      </c>
      <c r="L13" s="2">
        <f t="shared" ref="L13" si="1">+K13</f>
        <v>304920000</v>
      </c>
      <c r="M13" s="2">
        <f>+L13*$C$10+L13</f>
        <v>335412000</v>
      </c>
      <c r="N13" s="2">
        <f t="shared" ref="N13:Z13" si="2">+M13</f>
        <v>335412000</v>
      </c>
      <c r="O13" s="2">
        <f>+N13*$C$10+N13</f>
        <v>368953200</v>
      </c>
      <c r="P13" s="2">
        <f t="shared" si="2"/>
        <v>368953200</v>
      </c>
      <c r="Q13" s="2">
        <f t="shared" ref="Q13" si="3">+P13*$C$10+P13</f>
        <v>405848520</v>
      </c>
      <c r="R13" s="2">
        <f t="shared" si="2"/>
        <v>405848520</v>
      </c>
      <c r="S13" s="2">
        <f t="shared" ref="S13" si="4">+R13*$C$10+R13</f>
        <v>446433372</v>
      </c>
      <c r="T13" s="2">
        <f t="shared" si="2"/>
        <v>446433372</v>
      </c>
      <c r="U13" s="2">
        <f t="shared" ref="U13" si="5">+T13*$C$10+T13</f>
        <v>491076709.19999999</v>
      </c>
      <c r="V13" s="2">
        <f t="shared" si="2"/>
        <v>491076709.19999999</v>
      </c>
      <c r="W13" s="2">
        <f t="shared" ref="W13" si="6">+V13*$C$10+V13</f>
        <v>540184380.12</v>
      </c>
      <c r="X13" s="2">
        <f t="shared" si="2"/>
        <v>540184380.12</v>
      </c>
      <c r="Y13" s="2">
        <f t="shared" ref="Y13" si="7">+X13*$C$10+X13</f>
        <v>594202818.13199997</v>
      </c>
      <c r="Z13" s="2">
        <f t="shared" si="2"/>
        <v>594202818.13199997</v>
      </c>
      <c r="AE13">
        <v>1</v>
      </c>
      <c r="AF13" s="5">
        <f t="shared" ref="AF13:AF22" si="8">+$AF$6</f>
        <v>99718522.723401636</v>
      </c>
      <c r="AG13" s="1">
        <f>+AI12*$AF$4</f>
        <v>38500000</v>
      </c>
      <c r="AH13" s="2">
        <f>+AF13-AG13</f>
        <v>61218522.723401636</v>
      </c>
      <c r="AI13" s="2">
        <f>+AI12-AH13</f>
        <v>708781477.27659833</v>
      </c>
    </row>
    <row r="14" spans="1:35" x14ac:dyDescent="0.3">
      <c r="E14" t="s">
        <v>14</v>
      </c>
      <c r="AE14">
        <v>2</v>
      </c>
      <c r="AF14" s="5">
        <f t="shared" si="8"/>
        <v>99718522.723401636</v>
      </c>
      <c r="AG14" s="1">
        <f>+AI13*$AF$4</f>
        <v>35439073.863829918</v>
      </c>
      <c r="AH14" s="2">
        <f>+AF14-AG14</f>
        <v>64279448.859571718</v>
      </c>
      <c r="AI14" s="2">
        <f>+AI13-AH14</f>
        <v>644502028.41702664</v>
      </c>
    </row>
    <row r="15" spans="1:35" x14ac:dyDescent="0.3">
      <c r="E15" t="s">
        <v>15</v>
      </c>
      <c r="G15" s="1">
        <v>12000000</v>
      </c>
      <c r="H15" s="2">
        <f>+G15</f>
        <v>12000000</v>
      </c>
      <c r="I15" s="2">
        <f>+H15*$C$11+H15</f>
        <v>13560000</v>
      </c>
      <c r="J15" s="2">
        <f>+I15</f>
        <v>13560000</v>
      </c>
      <c r="K15" s="2">
        <f t="shared" ref="K15" si="9">+J15*$C$11+J15</f>
        <v>15322800</v>
      </c>
      <c r="L15" s="2">
        <f t="shared" ref="L15" si="10">+K15</f>
        <v>15322800</v>
      </c>
      <c r="M15" s="2">
        <f t="shared" ref="M15:Y15" si="11">+L15*$C$11+L15</f>
        <v>17314764</v>
      </c>
      <c r="N15" s="2">
        <f t="shared" ref="N15:Z15" si="12">+M15</f>
        <v>17314764</v>
      </c>
      <c r="O15" s="2">
        <f>+N15*$C$11+N15</f>
        <v>19565683.32</v>
      </c>
      <c r="P15" s="2">
        <f t="shared" si="12"/>
        <v>19565683.32</v>
      </c>
      <c r="Q15" s="2">
        <f t="shared" si="11"/>
        <v>22109222.1516</v>
      </c>
      <c r="R15" s="2">
        <f t="shared" si="12"/>
        <v>22109222.1516</v>
      </c>
      <c r="S15" s="2">
        <f t="shared" ref="S15" si="13">+R15*$C$11+R15</f>
        <v>24983421.031307999</v>
      </c>
      <c r="T15" s="2">
        <f t="shared" si="12"/>
        <v>24983421.031307999</v>
      </c>
      <c r="U15" s="2">
        <f t="shared" si="11"/>
        <v>28231265.765378039</v>
      </c>
      <c r="V15" s="2">
        <f t="shared" si="12"/>
        <v>28231265.765378039</v>
      </c>
      <c r="W15" s="2">
        <f t="shared" ref="W15" si="14">+V15*$C$11+V15</f>
        <v>31901330.314877186</v>
      </c>
      <c r="X15" s="2">
        <f t="shared" si="12"/>
        <v>31901330.314877186</v>
      </c>
      <c r="Y15" s="2">
        <f t="shared" si="11"/>
        <v>36048503.255811222</v>
      </c>
      <c r="Z15" s="2">
        <f t="shared" si="12"/>
        <v>36048503.255811222</v>
      </c>
      <c r="AE15">
        <v>3</v>
      </c>
      <c r="AF15" s="5">
        <f t="shared" si="8"/>
        <v>99718522.723401636</v>
      </c>
      <c r="AG15" s="1">
        <f t="shared" ref="AG15:AG22" si="15">+AI14*$AF$4</f>
        <v>32225101.420851335</v>
      </c>
      <c r="AH15" s="2">
        <f t="shared" ref="AH15:AH22" si="16">+AF15-AG15</f>
        <v>67493421.302550301</v>
      </c>
      <c r="AI15" s="2">
        <f t="shared" ref="AI15:AI22" si="17">+AI14-AH15</f>
        <v>577008607.11447632</v>
      </c>
    </row>
    <row r="16" spans="1:35" x14ac:dyDescent="0.3">
      <c r="B16" t="s">
        <v>18</v>
      </c>
      <c r="C16" s="1">
        <v>1500000</v>
      </c>
      <c r="E16" t="s">
        <v>17</v>
      </c>
      <c r="F16" s="1">
        <f>-C16*2</f>
        <v>-3000000</v>
      </c>
      <c r="G16" s="1"/>
      <c r="H16" s="1"/>
      <c r="I16" s="1"/>
      <c r="J16" s="1"/>
      <c r="K16" s="1"/>
      <c r="L16" s="1"/>
      <c r="M16" s="1"/>
      <c r="N16" s="1"/>
      <c r="O16" s="1"/>
      <c r="P16" s="1"/>
      <c r="AE16">
        <v>4</v>
      </c>
      <c r="AF16" s="5">
        <f t="shared" si="8"/>
        <v>99718522.723401636</v>
      </c>
      <c r="AG16" s="1">
        <f t="shared" si="15"/>
        <v>28850430.355723817</v>
      </c>
      <c r="AH16" s="2">
        <f t="shared" si="16"/>
        <v>70868092.367677823</v>
      </c>
      <c r="AI16" s="2">
        <f t="shared" si="17"/>
        <v>506140514.74679852</v>
      </c>
    </row>
    <row r="17" spans="2:35" x14ac:dyDescent="0.3">
      <c r="B17" t="s">
        <v>19</v>
      </c>
      <c r="C17" s="1">
        <v>300000</v>
      </c>
      <c r="E17" t="s">
        <v>19</v>
      </c>
      <c r="G17" s="2">
        <f>+$C$17</f>
        <v>300000</v>
      </c>
      <c r="H17" s="2">
        <f>+$C$17</f>
        <v>300000</v>
      </c>
      <c r="I17" s="2">
        <f t="shared" ref="I17:Z17" si="18">+$C$17</f>
        <v>300000</v>
      </c>
      <c r="J17" s="2">
        <f t="shared" si="18"/>
        <v>300000</v>
      </c>
      <c r="K17" s="2">
        <f t="shared" si="18"/>
        <v>300000</v>
      </c>
      <c r="L17" s="2">
        <f t="shared" si="18"/>
        <v>300000</v>
      </c>
      <c r="M17" s="2">
        <f t="shared" si="18"/>
        <v>300000</v>
      </c>
      <c r="N17" s="2">
        <f t="shared" si="18"/>
        <v>300000</v>
      </c>
      <c r="O17" s="2">
        <f t="shared" si="18"/>
        <v>300000</v>
      </c>
      <c r="P17" s="2">
        <f t="shared" si="18"/>
        <v>300000</v>
      </c>
      <c r="Q17" s="2">
        <f t="shared" si="18"/>
        <v>300000</v>
      </c>
      <c r="R17" s="2">
        <f t="shared" si="18"/>
        <v>300000</v>
      </c>
      <c r="S17" s="2">
        <f t="shared" si="18"/>
        <v>300000</v>
      </c>
      <c r="T17" s="2">
        <f t="shared" si="18"/>
        <v>300000</v>
      </c>
      <c r="U17" s="2">
        <f t="shared" si="18"/>
        <v>300000</v>
      </c>
      <c r="V17" s="2">
        <f t="shared" si="18"/>
        <v>300000</v>
      </c>
      <c r="W17" s="2">
        <f t="shared" si="18"/>
        <v>300000</v>
      </c>
      <c r="X17" s="2">
        <f t="shared" si="18"/>
        <v>300000</v>
      </c>
      <c r="Y17" s="2">
        <f t="shared" si="18"/>
        <v>300000</v>
      </c>
      <c r="Z17" s="2">
        <f t="shared" si="18"/>
        <v>300000</v>
      </c>
      <c r="AE17">
        <v>5</v>
      </c>
      <c r="AF17" s="5">
        <f t="shared" si="8"/>
        <v>99718522.723401636</v>
      </c>
      <c r="AG17" s="1">
        <f t="shared" si="15"/>
        <v>25307025.737339929</v>
      </c>
      <c r="AH17" s="2">
        <f t="shared" si="16"/>
        <v>74411496.986061707</v>
      </c>
      <c r="AI17" s="2">
        <f t="shared" si="17"/>
        <v>431729017.76073682</v>
      </c>
    </row>
    <row r="18" spans="2:35" x14ac:dyDescent="0.3">
      <c r="D18" s="4">
        <v>0.2</v>
      </c>
      <c r="E18" t="s">
        <v>20</v>
      </c>
      <c r="G18" s="1">
        <f>+G13*$D$18</f>
        <v>50400000</v>
      </c>
      <c r="H18" s="1">
        <f>+H13*$D$18</f>
        <v>50400000</v>
      </c>
      <c r="I18" s="1">
        <f t="shared" ref="I18:L18" si="19">+I13*$D$18</f>
        <v>55440000</v>
      </c>
      <c r="J18" s="1">
        <f t="shared" si="19"/>
        <v>55440000</v>
      </c>
      <c r="K18" s="1">
        <f t="shared" si="19"/>
        <v>60984000</v>
      </c>
      <c r="L18" s="1">
        <f t="shared" si="19"/>
        <v>60984000</v>
      </c>
      <c r="M18" s="1">
        <f>+M13*$D$18</f>
        <v>67082400</v>
      </c>
      <c r="N18" s="1">
        <f>+N13*$D$18</f>
        <v>67082400</v>
      </c>
      <c r="O18" s="1">
        <f>+O13*$D$18</f>
        <v>73790640</v>
      </c>
      <c r="P18" s="1">
        <f>+P13*$D$18</f>
        <v>73790640</v>
      </c>
      <c r="Q18" s="1">
        <f t="shared" ref="Q18:Y18" si="20">+Q13*$D$18</f>
        <v>81169704</v>
      </c>
      <c r="R18" s="1">
        <f t="shared" si="20"/>
        <v>81169704</v>
      </c>
      <c r="S18" s="1">
        <f t="shared" si="20"/>
        <v>89286674.400000006</v>
      </c>
      <c r="T18" s="1">
        <f t="shared" si="20"/>
        <v>89286674.400000006</v>
      </c>
      <c r="U18" s="1">
        <f t="shared" si="20"/>
        <v>98215341.840000004</v>
      </c>
      <c r="V18" s="1">
        <f t="shared" si="20"/>
        <v>98215341.840000004</v>
      </c>
      <c r="W18" s="1">
        <f t="shared" si="20"/>
        <v>108036876.024</v>
      </c>
      <c r="X18" s="1">
        <f t="shared" si="20"/>
        <v>108036876.024</v>
      </c>
      <c r="Y18" s="1">
        <f t="shared" si="20"/>
        <v>118840563.62639999</v>
      </c>
      <c r="Z18" s="1">
        <f>+Z13*$D$18</f>
        <v>118840563.62639999</v>
      </c>
      <c r="AE18">
        <v>6</v>
      </c>
      <c r="AF18" s="5">
        <f t="shared" si="8"/>
        <v>99718522.723401636</v>
      </c>
      <c r="AG18" s="1">
        <f t="shared" si="15"/>
        <v>21586450.888036843</v>
      </c>
      <c r="AH18" s="2">
        <f t="shared" si="16"/>
        <v>78132071.835364789</v>
      </c>
      <c r="AI18" s="2">
        <f t="shared" si="17"/>
        <v>353596945.925372</v>
      </c>
    </row>
    <row r="19" spans="2:35" x14ac:dyDescent="0.3">
      <c r="D19" s="4">
        <v>0.1</v>
      </c>
      <c r="E19" t="s">
        <v>21</v>
      </c>
      <c r="G19" s="1">
        <f>+G13*$D$19</f>
        <v>25200000</v>
      </c>
      <c r="H19" s="1">
        <f>+H13*$D$19</f>
        <v>25200000</v>
      </c>
      <c r="I19" s="1">
        <f t="shared" ref="I19:Z19" si="21">+I13*$D$19</f>
        <v>27720000</v>
      </c>
      <c r="J19" s="1">
        <f t="shared" si="21"/>
        <v>27720000</v>
      </c>
      <c r="K19" s="1">
        <f t="shared" si="21"/>
        <v>30492000</v>
      </c>
      <c r="L19" s="1">
        <f t="shared" si="21"/>
        <v>30492000</v>
      </c>
      <c r="M19" s="1">
        <f>+M13*$D$19</f>
        <v>33541200</v>
      </c>
      <c r="N19" s="1">
        <f t="shared" si="21"/>
        <v>33541200</v>
      </c>
      <c r="O19" s="1">
        <f>+O13*$D$19</f>
        <v>36895320</v>
      </c>
      <c r="P19" s="1">
        <f t="shared" si="21"/>
        <v>36895320</v>
      </c>
      <c r="Q19" s="1">
        <f t="shared" si="21"/>
        <v>40584852</v>
      </c>
      <c r="R19" s="1">
        <f t="shared" si="21"/>
        <v>40584852</v>
      </c>
      <c r="S19" s="1">
        <f t="shared" si="21"/>
        <v>44643337.200000003</v>
      </c>
      <c r="T19" s="1">
        <f t="shared" si="21"/>
        <v>44643337.200000003</v>
      </c>
      <c r="U19" s="1">
        <f t="shared" si="21"/>
        <v>49107670.920000002</v>
      </c>
      <c r="V19" s="1">
        <f t="shared" si="21"/>
        <v>49107670.920000002</v>
      </c>
      <c r="W19" s="1">
        <f t="shared" si="21"/>
        <v>54018438.012000002</v>
      </c>
      <c r="X19" s="1">
        <f t="shared" si="21"/>
        <v>54018438.012000002</v>
      </c>
      <c r="Y19" s="1">
        <f t="shared" si="21"/>
        <v>59420281.813199997</v>
      </c>
      <c r="Z19" s="1">
        <f t="shared" si="21"/>
        <v>59420281.813199997</v>
      </c>
      <c r="AE19">
        <v>7</v>
      </c>
      <c r="AF19" s="5">
        <f t="shared" si="8"/>
        <v>99718522.723401636</v>
      </c>
      <c r="AG19" s="1">
        <f t="shared" si="15"/>
        <v>17679847.296268601</v>
      </c>
      <c r="AH19" s="2">
        <f t="shared" si="16"/>
        <v>82038675.427133039</v>
      </c>
      <c r="AI19" s="2">
        <f t="shared" si="17"/>
        <v>271558270.49823898</v>
      </c>
    </row>
    <row r="20" spans="2:35" x14ac:dyDescent="0.3">
      <c r="B20" t="s">
        <v>23</v>
      </c>
      <c r="C20">
        <v>2</v>
      </c>
      <c r="D20" s="1">
        <v>600000</v>
      </c>
      <c r="E20" t="s">
        <v>22</v>
      </c>
      <c r="G20" s="1">
        <f>+D20*C20</f>
        <v>1200000</v>
      </c>
      <c r="H20" s="2">
        <f>+G20</f>
        <v>1200000</v>
      </c>
      <c r="I20" s="2">
        <f>+H20*$C$12+H20</f>
        <v>1260000</v>
      </c>
      <c r="J20" s="2">
        <f>+I20</f>
        <v>1260000</v>
      </c>
      <c r="K20" s="2">
        <f t="shared" ref="K20" si="22">+J20*$C$12+J20</f>
        <v>1323000</v>
      </c>
      <c r="L20" s="2">
        <f t="shared" ref="L20" si="23">+K20</f>
        <v>1323000</v>
      </c>
      <c r="M20" s="2">
        <f>+L20*$C$12+L20</f>
        <v>1389150</v>
      </c>
      <c r="N20" s="2">
        <f>+M20</f>
        <v>1389150</v>
      </c>
      <c r="O20" s="2">
        <f>+N20*$C$12+N20</f>
        <v>1458607.5</v>
      </c>
      <c r="P20" s="2">
        <f>+O20</f>
        <v>1458607.5</v>
      </c>
      <c r="Q20" s="2">
        <f t="shared" ref="Q20" si="24">+P20*$C$12+P20</f>
        <v>1531537.875</v>
      </c>
      <c r="R20" s="2">
        <f t="shared" ref="R20" si="25">+Q20</f>
        <v>1531537.875</v>
      </c>
      <c r="S20" s="2">
        <f t="shared" ref="S20" si="26">+R20*$C$12+R20</f>
        <v>1608114.76875</v>
      </c>
      <c r="T20" s="2">
        <f t="shared" ref="T20" si="27">+S20</f>
        <v>1608114.76875</v>
      </c>
      <c r="U20" s="2">
        <f t="shared" ref="U20" si="28">+T20*$C$12+T20</f>
        <v>1688520.5071875001</v>
      </c>
      <c r="V20" s="2">
        <f t="shared" ref="V20" si="29">+U20</f>
        <v>1688520.5071875001</v>
      </c>
      <c r="W20" s="2">
        <f t="shared" ref="W20" si="30">+V20*$C$12+V20</f>
        <v>1772946.5325468751</v>
      </c>
      <c r="X20" s="2">
        <f t="shared" ref="X20" si="31">+W20</f>
        <v>1772946.5325468751</v>
      </c>
      <c r="Y20" s="2">
        <f t="shared" ref="Y20" si="32">+X20*$C$12+X20</f>
        <v>1861593.8591742187</v>
      </c>
      <c r="Z20" s="2">
        <f t="shared" ref="Z20" si="33">+Y20</f>
        <v>1861593.8591742187</v>
      </c>
      <c r="AE20">
        <v>8</v>
      </c>
      <c r="AF20" s="5">
        <f t="shared" si="8"/>
        <v>99718522.723401636</v>
      </c>
      <c r="AG20" s="1">
        <f t="shared" si="15"/>
        <v>13577913.524911949</v>
      </c>
      <c r="AH20" s="2">
        <f t="shared" si="16"/>
        <v>86140609.198489681</v>
      </c>
      <c r="AI20" s="2">
        <f t="shared" si="17"/>
        <v>185417661.29974931</v>
      </c>
    </row>
    <row r="21" spans="2:35" x14ac:dyDescent="0.3">
      <c r="D21" s="1">
        <v>20000000</v>
      </c>
      <c r="E21" t="s">
        <v>25</v>
      </c>
      <c r="H21" s="1">
        <f>+$D$21*$C$20</f>
        <v>40000000</v>
      </c>
      <c r="J21" s="1">
        <f>+$D$21*$C$20</f>
        <v>40000000</v>
      </c>
      <c r="L21" s="1">
        <f>+$D$21*$C$20</f>
        <v>40000000</v>
      </c>
      <c r="N21" s="1">
        <f>+$D$21*$C$20</f>
        <v>40000000</v>
      </c>
      <c r="P21" s="1">
        <f>+$D$21*$C$20</f>
        <v>40000000</v>
      </c>
      <c r="R21" s="1">
        <f t="shared" ref="R21" si="34">+$D$21*$C$20</f>
        <v>40000000</v>
      </c>
      <c r="T21" s="1">
        <f t="shared" ref="T21" si="35">+$D$21*$C$20</f>
        <v>40000000</v>
      </c>
      <c r="V21" s="1">
        <f t="shared" ref="V21" si="36">+$D$21*$C$20</f>
        <v>40000000</v>
      </c>
      <c r="X21" s="1">
        <f t="shared" ref="X21" si="37">+$D$21*$C$20</f>
        <v>40000000</v>
      </c>
      <c r="Z21" s="1">
        <f t="shared" ref="Z21" si="38">+$D$21*$C$20</f>
        <v>40000000</v>
      </c>
      <c r="AE21">
        <v>9</v>
      </c>
      <c r="AF21" s="5">
        <f t="shared" si="8"/>
        <v>99718522.723401636</v>
      </c>
      <c r="AG21" s="1">
        <f t="shared" si="15"/>
        <v>9270883.0649874657</v>
      </c>
      <c r="AH21" s="2">
        <f t="shared" si="16"/>
        <v>90447639.65841417</v>
      </c>
      <c r="AI21" s="2">
        <f t="shared" si="17"/>
        <v>94970021.641335145</v>
      </c>
    </row>
    <row r="22" spans="2:35" x14ac:dyDescent="0.3">
      <c r="D22" s="1">
        <v>6000000</v>
      </c>
      <c r="E22" t="s">
        <v>26</v>
      </c>
      <c r="H22" s="1">
        <f>+$D$22*$C$20</f>
        <v>12000000</v>
      </c>
      <c r="J22" s="1">
        <f>+$D$22*$C$20</f>
        <v>12000000</v>
      </c>
      <c r="L22" s="1">
        <f>+$D$22*$C$20</f>
        <v>12000000</v>
      </c>
      <c r="N22" s="1">
        <f>+$D$22*$C$20</f>
        <v>12000000</v>
      </c>
      <c r="P22" s="1">
        <f>+$D$22*$C$20</f>
        <v>12000000</v>
      </c>
      <c r="R22" s="1">
        <f t="shared" ref="R22" si="39">+$D$22*$C$20</f>
        <v>12000000</v>
      </c>
      <c r="T22" s="1">
        <f t="shared" ref="T22" si="40">+$D$22*$C$20</f>
        <v>12000000</v>
      </c>
      <c r="V22" s="1">
        <f t="shared" ref="V22" si="41">+$D$22*$C$20</f>
        <v>12000000</v>
      </c>
      <c r="X22" s="1">
        <f t="shared" ref="X22" si="42">+$D$22*$C$20</f>
        <v>12000000</v>
      </c>
      <c r="Z22" s="1">
        <f t="shared" ref="Z22" si="43">+$D$22*$C$20</f>
        <v>12000000</v>
      </c>
      <c r="AE22">
        <v>10</v>
      </c>
      <c r="AF22" s="5">
        <f t="shared" si="8"/>
        <v>99718522.723401636</v>
      </c>
      <c r="AG22" s="1">
        <f t="shared" si="15"/>
        <v>4748501.0820667576</v>
      </c>
      <c r="AH22" s="2">
        <f t="shared" si="16"/>
        <v>94970021.641334876</v>
      </c>
      <c r="AI22" s="2">
        <f t="shared" si="17"/>
        <v>2.6822090148925781E-7</v>
      </c>
    </row>
    <row r="23" spans="2:35" x14ac:dyDescent="0.3">
      <c r="D23" s="4">
        <v>0.1</v>
      </c>
      <c r="E23" t="s">
        <v>28</v>
      </c>
      <c r="H23" s="2">
        <f>-$F$12*$D$23</f>
        <v>110000000</v>
      </c>
      <c r="J23" s="2">
        <f>-$F$12*$D$23</f>
        <v>110000000</v>
      </c>
      <c r="L23" s="2">
        <f>-$F$12*$D$23</f>
        <v>110000000</v>
      </c>
      <c r="N23" s="2">
        <f>-$F$12*$D$23</f>
        <v>110000000</v>
      </c>
      <c r="P23" s="2">
        <f>-$F$12*$D$23</f>
        <v>110000000</v>
      </c>
      <c r="R23" s="2">
        <f>-$F$12*$D$23</f>
        <v>110000000</v>
      </c>
      <c r="T23" s="2">
        <f>-$F$12*$D$23</f>
        <v>110000000</v>
      </c>
      <c r="V23" s="2">
        <f>-$F$12*$D$23</f>
        <v>110000000</v>
      </c>
      <c r="X23" s="2">
        <f>-$F$12*$D$23</f>
        <v>110000000</v>
      </c>
      <c r="Z23" s="2">
        <f>-$F$12*$D$23</f>
        <v>110000000</v>
      </c>
    </row>
    <row r="24" spans="2:35" x14ac:dyDescent="0.3">
      <c r="D24" s="4">
        <v>0.1</v>
      </c>
      <c r="E24" t="s">
        <v>29</v>
      </c>
      <c r="H24" s="2">
        <f>-$F$16*$D$24*$C$20</f>
        <v>600000</v>
      </c>
      <c r="J24" s="2">
        <f t="shared" ref="J24" si="44">-$F$16*$D$24*$C$20</f>
        <v>600000</v>
      </c>
      <c r="L24" s="2">
        <f t="shared" ref="L24" si="45">-$F$16*$D$24*$C$20</f>
        <v>600000</v>
      </c>
      <c r="N24" s="2">
        <f t="shared" ref="N24" si="46">-$F$16*$D$24*$C$20</f>
        <v>600000</v>
      </c>
      <c r="P24" s="2">
        <f>-$F$16*$D$24*$C$20</f>
        <v>600000</v>
      </c>
      <c r="R24" s="2">
        <f t="shared" ref="R24:Z24" si="47">-$F$16*$D$24*$C$20</f>
        <v>600000</v>
      </c>
      <c r="T24" s="2">
        <f t="shared" ref="T24" si="48">-$F$16*$D$24*$C$20</f>
        <v>600000</v>
      </c>
      <c r="V24" s="2">
        <f t="shared" si="47"/>
        <v>600000</v>
      </c>
      <c r="X24" s="2">
        <f t="shared" ref="X24" si="49">-$F$16*$D$24*$C$20</f>
        <v>600000</v>
      </c>
      <c r="Z24" s="2">
        <f t="shared" si="47"/>
        <v>600000</v>
      </c>
    </row>
    <row r="25" spans="2:35" x14ac:dyDescent="0.3">
      <c r="D25" s="1">
        <v>1800000</v>
      </c>
      <c r="E25" t="s">
        <v>30</v>
      </c>
      <c r="G25" s="1">
        <f>+$D$25*$C$20</f>
        <v>3600000</v>
      </c>
      <c r="H25" s="1">
        <f t="shared" ref="H25:Z25" si="50">+$D$25*$C$20</f>
        <v>3600000</v>
      </c>
      <c r="I25" s="1">
        <f t="shared" si="50"/>
        <v>3600000</v>
      </c>
      <c r="J25" s="1">
        <f t="shared" si="50"/>
        <v>3600000</v>
      </c>
      <c r="K25" s="1">
        <f t="shared" si="50"/>
        <v>3600000</v>
      </c>
      <c r="L25" s="1">
        <f t="shared" si="50"/>
        <v>3600000</v>
      </c>
      <c r="M25" s="1">
        <f t="shared" si="50"/>
        <v>3600000</v>
      </c>
      <c r="N25" s="1">
        <f t="shared" si="50"/>
        <v>3600000</v>
      </c>
      <c r="O25" s="1">
        <f>+$D$25*$C$20</f>
        <v>3600000</v>
      </c>
      <c r="P25" s="1">
        <f t="shared" si="50"/>
        <v>3600000</v>
      </c>
      <c r="Q25" s="1">
        <f t="shared" si="50"/>
        <v>3600000</v>
      </c>
      <c r="R25" s="1">
        <f t="shared" si="50"/>
        <v>3600000</v>
      </c>
      <c r="S25" s="1">
        <f t="shared" si="50"/>
        <v>3600000</v>
      </c>
      <c r="T25" s="1">
        <f t="shared" si="50"/>
        <v>3600000</v>
      </c>
      <c r="U25" s="1">
        <f t="shared" si="50"/>
        <v>3600000</v>
      </c>
      <c r="V25" s="1">
        <f t="shared" si="50"/>
        <v>3600000</v>
      </c>
      <c r="W25" s="1">
        <f t="shared" si="50"/>
        <v>3600000</v>
      </c>
      <c r="X25" s="1">
        <f t="shared" si="50"/>
        <v>3600000</v>
      </c>
      <c r="Y25" s="1">
        <f t="shared" si="50"/>
        <v>3600000</v>
      </c>
      <c r="Z25" s="1">
        <f t="shared" si="50"/>
        <v>3600000</v>
      </c>
    </row>
    <row r="26" spans="2:35" x14ac:dyDescent="0.3">
      <c r="E26" t="s">
        <v>41</v>
      </c>
      <c r="H26" s="2">
        <f>+AG13</f>
        <v>38500000</v>
      </c>
      <c r="J26" s="2">
        <f>+AG14</f>
        <v>35439073.863829918</v>
      </c>
      <c r="L26" s="2">
        <f>+AG15</f>
        <v>32225101.420851335</v>
      </c>
      <c r="N26" s="2">
        <f>+AG16</f>
        <v>28850430.355723817</v>
      </c>
      <c r="P26" s="2">
        <f>+AG17</f>
        <v>25307025.737339929</v>
      </c>
      <c r="R26" s="2">
        <f>+AG18</f>
        <v>21586450.888036843</v>
      </c>
      <c r="T26" s="2">
        <f>+AG19</f>
        <v>17679847.296268601</v>
      </c>
      <c r="V26" s="2">
        <f>+AG20</f>
        <v>13577913.524911949</v>
      </c>
      <c r="X26" s="2">
        <f>+AG21</f>
        <v>9270883.0649874657</v>
      </c>
      <c r="Z26" s="2">
        <f>+AG22</f>
        <v>4748501.0820667576</v>
      </c>
    </row>
    <row r="27" spans="2:35" x14ac:dyDescent="0.3">
      <c r="E27" t="s">
        <v>42</v>
      </c>
      <c r="G27" s="2">
        <f>+G13-G15-G17-G18-G19-G21-G22-G23-G24-G20-G25-G26</f>
        <v>159300000</v>
      </c>
      <c r="H27" s="2">
        <f>+H13-H15-H17-H18-H19-H21-H22-H23-H24-H20-H25-H26</f>
        <v>-41800000</v>
      </c>
      <c r="I27" s="2">
        <f t="shared" ref="I27:Z27" si="51">+I13-I15-I17-I18-I19-I21-I22-I23-I24-I20-I25-I26</f>
        <v>175320000</v>
      </c>
      <c r="J27" s="2">
        <f t="shared" si="51"/>
        <v>-22719073.863829918</v>
      </c>
      <c r="K27" s="2">
        <f t="shared" si="51"/>
        <v>192898200</v>
      </c>
      <c r="L27" s="2">
        <f t="shared" si="51"/>
        <v>-1926901.4208513349</v>
      </c>
      <c r="M27" s="2">
        <f t="shared" si="51"/>
        <v>212184486</v>
      </c>
      <c r="N27" s="2">
        <f t="shared" si="51"/>
        <v>20734055.644276183</v>
      </c>
      <c r="O27" s="2">
        <f t="shared" si="51"/>
        <v>233342949.18000001</v>
      </c>
      <c r="P27" s="2">
        <f t="shared" si="51"/>
        <v>45435923.442660078</v>
      </c>
      <c r="Q27" s="2">
        <f t="shared" si="51"/>
        <v>256553203.9734</v>
      </c>
      <c r="R27" s="2">
        <f t="shared" si="51"/>
        <v>72366753.08536315</v>
      </c>
      <c r="S27" s="2">
        <f t="shared" si="51"/>
        <v>282011824.59994197</v>
      </c>
      <c r="T27" s="2">
        <f t="shared" si="51"/>
        <v>101731977.30367339</v>
      </c>
      <c r="U27" s="2">
        <f t="shared" si="51"/>
        <v>309933910.16743439</v>
      </c>
      <c r="V27" s="2">
        <f t="shared" si="51"/>
        <v>133755996.64252244</v>
      </c>
      <c r="W27" s="2">
        <f t="shared" si="51"/>
        <v>340554789.2365759</v>
      </c>
      <c r="X27" s="2">
        <f t="shared" si="51"/>
        <v>168683906.17158842</v>
      </c>
      <c r="Y27" s="2">
        <f t="shared" si="51"/>
        <v>374131875.57741457</v>
      </c>
      <c r="Z27" s="2">
        <f t="shared" si="51"/>
        <v>206783374.4953478</v>
      </c>
    </row>
    <row r="28" spans="2:35" x14ac:dyDescent="0.3">
      <c r="D28" s="4">
        <v>0.35</v>
      </c>
      <c r="E28" t="s">
        <v>43</v>
      </c>
      <c r="G28" s="1">
        <f>+G27*$D$28</f>
        <v>55755000</v>
      </c>
      <c r="H28" s="1">
        <f>+H27*$D$28</f>
        <v>-14630000</v>
      </c>
      <c r="I28" s="1">
        <f t="shared" ref="I28:S28" si="52">+I27*$D$28</f>
        <v>61361999.999999993</v>
      </c>
      <c r="J28" s="1">
        <f t="shared" si="52"/>
        <v>-7951675.852340471</v>
      </c>
      <c r="K28" s="1">
        <f t="shared" si="52"/>
        <v>67514370</v>
      </c>
      <c r="L28" s="1">
        <f t="shared" si="52"/>
        <v>-674415.4972979672</v>
      </c>
      <c r="M28" s="1">
        <f t="shared" si="52"/>
        <v>74264570.099999994</v>
      </c>
      <c r="N28" s="1">
        <f t="shared" si="52"/>
        <v>7256919.4754966637</v>
      </c>
      <c r="O28" s="1">
        <f t="shared" si="52"/>
        <v>81670032.213</v>
      </c>
      <c r="P28" s="1">
        <f t="shared" si="52"/>
        <v>15902573.204931026</v>
      </c>
      <c r="Q28" s="1">
        <f t="shared" si="52"/>
        <v>89793621.390689999</v>
      </c>
      <c r="R28" s="1">
        <f t="shared" si="52"/>
        <v>25328363.579877101</v>
      </c>
      <c r="S28" s="1">
        <f t="shared" si="52"/>
        <v>98704138.609979689</v>
      </c>
      <c r="T28" s="1">
        <f>+T27*$D$28</f>
        <v>35606192.056285679</v>
      </c>
      <c r="U28" s="1">
        <f t="shared" ref="U28:Z28" si="53">+U27*$D$28</f>
        <v>108476868.55860204</v>
      </c>
      <c r="V28" s="1">
        <f t="shared" si="53"/>
        <v>46814598.82488285</v>
      </c>
      <c r="W28" s="1">
        <f t="shared" si="53"/>
        <v>119194176.23280156</v>
      </c>
      <c r="X28" s="1">
        <f t="shared" si="53"/>
        <v>59039367.160055943</v>
      </c>
      <c r="Y28" s="1">
        <f t="shared" si="53"/>
        <v>130946156.45209509</v>
      </c>
      <c r="Z28" s="1">
        <f t="shared" si="53"/>
        <v>72374181.073371723</v>
      </c>
    </row>
    <row r="29" spans="2:35" x14ac:dyDescent="0.3">
      <c r="E29" t="s">
        <v>44</v>
      </c>
      <c r="G29" s="2">
        <f>+G27-G28</f>
        <v>103545000</v>
      </c>
      <c r="H29" s="2">
        <f>+H27-H28</f>
        <v>-27170000</v>
      </c>
      <c r="I29" s="2">
        <f t="shared" ref="I29:Z29" si="54">+I27-I28</f>
        <v>113958000</v>
      </c>
      <c r="J29" s="2">
        <f t="shared" si="54"/>
        <v>-14767398.011489447</v>
      </c>
      <c r="K29" s="2">
        <f t="shared" si="54"/>
        <v>125383830</v>
      </c>
      <c r="L29" s="2">
        <f t="shared" si="54"/>
        <v>-1252485.9235533676</v>
      </c>
      <c r="M29" s="2">
        <f t="shared" si="54"/>
        <v>137919915.90000001</v>
      </c>
      <c r="N29" s="2">
        <f t="shared" si="54"/>
        <v>13477136.168779518</v>
      </c>
      <c r="O29" s="2">
        <f t="shared" si="54"/>
        <v>151672916.96700001</v>
      </c>
      <c r="P29" s="2">
        <f t="shared" si="54"/>
        <v>29533350.23772905</v>
      </c>
      <c r="Q29" s="2">
        <f t="shared" si="54"/>
        <v>166759582.58271</v>
      </c>
      <c r="R29" s="2">
        <f t="shared" si="54"/>
        <v>47038389.505486049</v>
      </c>
      <c r="S29" s="2">
        <f t="shared" si="54"/>
        <v>183307685.98996228</v>
      </c>
      <c r="T29" s="2">
        <f t="shared" si="54"/>
        <v>66125785.247387707</v>
      </c>
      <c r="U29" s="2">
        <f t="shared" si="54"/>
        <v>201457041.60883236</v>
      </c>
      <c r="V29" s="2">
        <f t="shared" si="54"/>
        <v>86941397.817639589</v>
      </c>
      <c r="W29" s="2">
        <f t="shared" si="54"/>
        <v>221360613.00377434</v>
      </c>
      <c r="X29" s="2">
        <f t="shared" si="54"/>
        <v>109644539.01153249</v>
      </c>
      <c r="Y29" s="2">
        <f t="shared" si="54"/>
        <v>243185719.12531948</v>
      </c>
      <c r="Z29" s="2">
        <f t="shared" si="54"/>
        <v>134409193.42197609</v>
      </c>
    </row>
    <row r="30" spans="2:35" x14ac:dyDescent="0.3">
      <c r="E30" t="s">
        <v>47</v>
      </c>
      <c r="H30" s="2">
        <f>+AH13</f>
        <v>61218522.723401636</v>
      </c>
      <c r="J30" s="2">
        <f>+AH14</f>
        <v>64279448.859571718</v>
      </c>
      <c r="L30" s="2">
        <f>+AH15</f>
        <v>67493421.302550301</v>
      </c>
      <c r="N30" s="2">
        <f>+AH16</f>
        <v>70868092.367677823</v>
      </c>
      <c r="P30" s="2">
        <f>+AH17</f>
        <v>74411496.986061707</v>
      </c>
      <c r="R30" s="2">
        <f>+AH18</f>
        <v>78132071.835364789</v>
      </c>
      <c r="T30" s="2">
        <f>+AH19</f>
        <v>82038675.427133039</v>
      </c>
      <c r="V30" s="2">
        <f>+AH20</f>
        <v>86140609.198489681</v>
      </c>
      <c r="X30" s="2">
        <f>+AH21</f>
        <v>90447639.65841417</v>
      </c>
      <c r="Z30" s="2">
        <f>+AH22</f>
        <v>94970021.641334876</v>
      </c>
    </row>
    <row r="31" spans="2:35" x14ac:dyDescent="0.3">
      <c r="E31" t="s">
        <v>27</v>
      </c>
      <c r="H31" s="2">
        <f>+H23+H24</f>
        <v>110600000</v>
      </c>
      <c r="J31" s="2">
        <f>+J23+J24</f>
        <v>110600000</v>
      </c>
      <c r="L31" s="2">
        <f t="shared" ref="L31" si="55">+L23+L24</f>
        <v>110600000</v>
      </c>
      <c r="N31" s="2">
        <f t="shared" ref="N31" si="56">+N23+N24</f>
        <v>110600000</v>
      </c>
      <c r="P31" s="2">
        <f t="shared" ref="P31" si="57">+P23+P24</f>
        <v>110600000</v>
      </c>
      <c r="R31" s="2">
        <f t="shared" ref="R31" si="58">+R23+R24</f>
        <v>110600000</v>
      </c>
      <c r="T31" s="2">
        <f t="shared" ref="T31" si="59">+T23+T24</f>
        <v>110600000</v>
      </c>
      <c r="V31" s="2">
        <f t="shared" ref="V31" si="60">+V23+V24</f>
        <v>110600000</v>
      </c>
      <c r="X31" s="2">
        <f t="shared" ref="X31" si="61">+X23+X24</f>
        <v>110600000</v>
      </c>
      <c r="Z31" s="2">
        <f t="shared" ref="Z31" si="62">+Z23+Z24</f>
        <v>110600000</v>
      </c>
    </row>
    <row r="32" spans="2:35" x14ac:dyDescent="0.3">
      <c r="B32" t="s">
        <v>51</v>
      </c>
      <c r="C32" s="6">
        <v>4.8000000000000001E-2</v>
      </c>
      <c r="E32" t="s">
        <v>46</v>
      </c>
      <c r="F32" s="2">
        <f>+AF3</f>
        <v>770000000</v>
      </c>
    </row>
    <row r="33" spans="2:26" x14ac:dyDescent="0.3">
      <c r="D33" s="4">
        <v>0.1</v>
      </c>
      <c r="E33" t="s">
        <v>31</v>
      </c>
      <c r="Z33" s="1">
        <f>-F12*D33</f>
        <v>110000000</v>
      </c>
    </row>
    <row r="34" spans="2:26" x14ac:dyDescent="0.3">
      <c r="E34" t="s">
        <v>45</v>
      </c>
      <c r="F34" s="2">
        <f>+F12+F16+F32</f>
        <v>-333000000</v>
      </c>
      <c r="G34" s="2">
        <f>+G29-G30+G31+G33</f>
        <v>103545000</v>
      </c>
      <c r="H34" s="2">
        <f>+H29-H30+H31+H33</f>
        <v>22211477.276598364</v>
      </c>
      <c r="I34" s="2">
        <f t="shared" ref="I34:U34" si="63">+I29-I30+I31+I33</f>
        <v>113958000</v>
      </c>
      <c r="J34" s="2">
        <f t="shared" si="63"/>
        <v>31553153.128938839</v>
      </c>
      <c r="K34" s="2">
        <f t="shared" si="63"/>
        <v>125383830</v>
      </c>
      <c r="L34" s="2">
        <f t="shared" si="63"/>
        <v>41854092.773896337</v>
      </c>
      <c r="M34" s="2">
        <f t="shared" si="63"/>
        <v>137919915.90000001</v>
      </c>
      <c r="N34" s="2">
        <f t="shared" si="63"/>
        <v>53209043.801101699</v>
      </c>
      <c r="O34" s="2">
        <f t="shared" si="63"/>
        <v>151672916.96700001</v>
      </c>
      <c r="P34" s="2">
        <f t="shared" si="63"/>
        <v>65721853.251667343</v>
      </c>
      <c r="Q34" s="2">
        <f t="shared" si="63"/>
        <v>166759582.58271</v>
      </c>
      <c r="R34" s="2">
        <f t="shared" si="63"/>
        <v>79506317.670121253</v>
      </c>
      <c r="S34" s="2">
        <f t="shared" si="63"/>
        <v>183307685.98996228</v>
      </c>
      <c r="T34" s="2">
        <f t="shared" si="63"/>
        <v>94687109.820254669</v>
      </c>
      <c r="U34" s="2">
        <f t="shared" si="63"/>
        <v>201457041.60883236</v>
      </c>
      <c r="V34" s="2">
        <f>+V29-V30+V31+V33</f>
        <v>111400788.61914991</v>
      </c>
      <c r="W34" s="2">
        <f>+W29-W30+W31+W33</f>
        <v>221360613.00377434</v>
      </c>
      <c r="X34" s="2">
        <f t="shared" ref="X34:Y34" si="64">+X29-X30+X31+X33</f>
        <v>129796899.35311832</v>
      </c>
      <c r="Y34" s="2">
        <f t="shared" si="64"/>
        <v>243185719.12531948</v>
      </c>
      <c r="Z34" s="2">
        <f>+Z29-Z30+Z31+Z33</f>
        <v>260039171.7806412</v>
      </c>
    </row>
    <row r="35" spans="2:26" x14ac:dyDescent="0.3">
      <c r="E35" t="s">
        <v>48</v>
      </c>
      <c r="F35" s="8">
        <f>+C39</f>
        <v>0.42480000000000001</v>
      </c>
    </row>
    <row r="36" spans="2:26" x14ac:dyDescent="0.3">
      <c r="E36" t="s">
        <v>53</v>
      </c>
      <c r="F36" s="5">
        <f>NPV(F35,G34:Z34)+F34</f>
        <v>-143409088.94461286</v>
      </c>
    </row>
    <row r="37" spans="2:26" x14ac:dyDescent="0.3">
      <c r="B37" t="s">
        <v>50</v>
      </c>
      <c r="C37" s="4">
        <v>0.3</v>
      </c>
      <c r="E37" t="s">
        <v>54</v>
      </c>
      <c r="F37" s="4">
        <f>IRR(F34:Z34)</f>
        <v>0.25704619165244935</v>
      </c>
    </row>
    <row r="38" spans="2:26" x14ac:dyDescent="0.3">
      <c r="B38" t="s">
        <v>52</v>
      </c>
      <c r="C38" s="7">
        <f>+C32*2</f>
        <v>9.6000000000000002E-2</v>
      </c>
    </row>
    <row r="39" spans="2:26" x14ac:dyDescent="0.3">
      <c r="B39" t="s">
        <v>49</v>
      </c>
      <c r="C39" s="8">
        <f>+C37+C38+(C37*C38)</f>
        <v>0.42480000000000001</v>
      </c>
      <c r="E39" t="s">
        <v>55</v>
      </c>
      <c r="G39" s="5">
        <f>PV($F$35,G11,,-G34)</f>
        <v>72673357.66423358</v>
      </c>
      <c r="H39" s="5">
        <f>PV($F$35,H11,,-H34)</f>
        <v>10941317.766733242</v>
      </c>
      <c r="I39" s="5">
        <f t="shared" ref="I39:Z39" si="65">PV($F$35,I11,,-I34)</f>
        <v>39398809.514454104</v>
      </c>
      <c r="J39" s="5">
        <f t="shared" si="65"/>
        <v>7656444.5092768269</v>
      </c>
      <c r="K39" s="5">
        <f t="shared" si="65"/>
        <v>21353644.070080224</v>
      </c>
      <c r="L39" s="5">
        <f t="shared" si="65"/>
        <v>5002815.5826014355</v>
      </c>
      <c r="M39" s="5">
        <f t="shared" si="65"/>
        <v>11570433.709377723</v>
      </c>
      <c r="N39" s="5">
        <f t="shared" si="65"/>
        <v>3132955.3307707985</v>
      </c>
      <c r="O39" s="5">
        <f t="shared" si="65"/>
        <v>6267911.8648395352</v>
      </c>
      <c r="P39" s="5">
        <f t="shared" si="65"/>
        <v>1906209.9704445244</v>
      </c>
      <c r="Q39" s="5">
        <f t="shared" si="65"/>
        <v>3394672.07910715</v>
      </c>
      <c r="R39" s="5">
        <f t="shared" si="65"/>
        <v>1135938.3507630064</v>
      </c>
      <c r="S39" s="5">
        <f t="shared" si="65"/>
        <v>1838145.5244948571</v>
      </c>
      <c r="T39" s="5">
        <f t="shared" si="65"/>
        <v>666401.8134155533</v>
      </c>
      <c r="U39" s="5">
        <f t="shared" si="65"/>
        <v>995116.3348109239</v>
      </c>
      <c r="V39" s="5">
        <f t="shared" si="65"/>
        <v>386211.99854344898</v>
      </c>
      <c r="W39" s="5">
        <f t="shared" si="65"/>
        <v>538621.81506395643</v>
      </c>
      <c r="X39" s="5">
        <f t="shared" si="65"/>
        <v>221663.4058008522</v>
      </c>
      <c r="Y39" s="5">
        <f t="shared" si="65"/>
        <v>291483.4123685066</v>
      </c>
      <c r="Z39" s="5">
        <f t="shared" si="65"/>
        <v>218756.33820687316</v>
      </c>
    </row>
    <row r="40" spans="2:26" x14ac:dyDescent="0.3">
      <c r="G40" s="5">
        <f>+F34+G39</f>
        <v>-260326642.33576643</v>
      </c>
      <c r="H40" s="5">
        <f>+G40-H39</f>
        <v>-271267960.10249966</v>
      </c>
      <c r="I40" s="5">
        <f>+H40-I39</f>
        <v>-310666769.61695379</v>
      </c>
      <c r="J40" s="5">
        <f t="shared" ref="J40:U40" si="66">+I40-J39</f>
        <v>-318323214.1262306</v>
      </c>
      <c r="K40" s="5">
        <f t="shared" si="66"/>
        <v>-339676858.19631082</v>
      </c>
      <c r="L40" s="5">
        <f t="shared" si="66"/>
        <v>-344679673.77891225</v>
      </c>
      <c r="M40" s="5">
        <f t="shared" si="66"/>
        <v>-356250107.48828995</v>
      </c>
      <c r="N40" s="5">
        <f t="shared" si="66"/>
        <v>-359383062.81906074</v>
      </c>
      <c r="O40" s="5">
        <f t="shared" si="66"/>
        <v>-365650974.6839003</v>
      </c>
      <c r="P40" s="5">
        <f t="shared" si="66"/>
        <v>-367557184.6543448</v>
      </c>
      <c r="Q40" s="5">
        <f t="shared" si="66"/>
        <v>-370951856.73345196</v>
      </c>
      <c r="R40" s="5">
        <f t="shared" si="66"/>
        <v>-372087795.08421499</v>
      </c>
      <c r="S40" s="5">
        <f t="shared" si="66"/>
        <v>-373925940.60870987</v>
      </c>
      <c r="T40" s="5">
        <f t="shared" si="66"/>
        <v>-374592342.4221254</v>
      </c>
      <c r="U40" s="5">
        <f t="shared" si="66"/>
        <v>-375587458.75693631</v>
      </c>
      <c r="V40" s="5">
        <f>+U40-V39</f>
        <v>-375973670.75547975</v>
      </c>
      <c r="W40" s="5">
        <f t="shared" ref="W40" si="67">+V40-W39</f>
        <v>-376512292.57054371</v>
      </c>
      <c r="X40" s="5">
        <f t="shared" ref="X40" si="68">+W40-X39</f>
        <v>-376733955.97634459</v>
      </c>
      <c r="Y40" s="5">
        <f>+X40-Y39</f>
        <v>-377025439.38871312</v>
      </c>
      <c r="Z40" s="5">
        <f t="shared" ref="Z40" si="69">+Y40-Z39</f>
        <v>-377244195.72692001</v>
      </c>
    </row>
    <row r="44" spans="2:26" s="9" customFormat="1" ht="187.5" customHeight="1" x14ac:dyDescent="0.3">
      <c r="H44" s="13" t="s">
        <v>56</v>
      </c>
      <c r="I44" s="13"/>
      <c r="J44" s="13"/>
      <c r="K44" s="13"/>
    </row>
  </sheetData>
  <mergeCells count="5">
    <mergeCell ref="A1:M1"/>
    <mergeCell ref="N1:S2"/>
    <mergeCell ref="A2:M2"/>
    <mergeCell ref="A4:O7"/>
    <mergeCell ref="H44:K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Laboratorio Diseño Villavicencio</dc:creator>
  <cp:lastModifiedBy>Kevin Rincon</cp:lastModifiedBy>
  <dcterms:created xsi:type="dcterms:W3CDTF">2023-05-23T11:17:18Z</dcterms:created>
  <dcterms:modified xsi:type="dcterms:W3CDTF">2023-05-30T15:19:08Z</dcterms:modified>
</cp:coreProperties>
</file>